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656EFBB4-6CDE-4FF5-9EDC-E6F06241BAF8}" xr6:coauthVersionLast="44" xr6:coauthVersionMax="44" xr10:uidLastSave="{00000000-0000-0000-0000-000000000000}"/>
  <bookViews>
    <workbookView xWindow="28690" yWindow="-110" windowWidth="29020" windowHeight="17620" xr2:uid="{00000000-000D-0000-FFFF-FFFF00000000}"/>
  </bookViews>
  <sheets>
    <sheet name="Aplicatii pentru sol" sheetId="1" r:id="rId1"/>
    <sheet name="Sheet2" sheetId="2" state="hidden" r:id="rId2"/>
    <sheet name="Sheet3" sheetId="3" state="hidden" r:id="rId3"/>
  </sheets>
  <definedNames>
    <definedName name="_14_76_W">Sheet2!$AK$13:$AK$14</definedName>
    <definedName name="_16_4_W">Sheet2!$AL$13:$AL$14</definedName>
    <definedName name="_18_W">Sheet2!$D$13:$D$14</definedName>
    <definedName name="_20_W">Sheet2!$E$13:$E$14</definedName>
    <definedName name="_220_16.47_W">Sheet2!$Q$13:$Q$14</definedName>
    <definedName name="_220_18.3_W">Sheet2!$R$13:$R$14</definedName>
    <definedName name="_220_27.45_W">Sheet2!$S$13:$S$16</definedName>
    <definedName name="_220_274.5_W">Sheet2!$T$15</definedName>
    <definedName name="_24_6_W">Sheet2!$AM$13:$AM$16</definedName>
    <definedName name="_240_19.6_W">Sheet2!$X$13:$X$14</definedName>
    <definedName name="_240_21.78_W">Sheet2!$Y$13:$Y$14</definedName>
    <definedName name="_240_32.67_W">Sheet2!$Z$13:$Z$16</definedName>
    <definedName name="_240_326.7_W">Sheet2!$AA$15</definedName>
    <definedName name="_246_W">Sheet2!$AN$15</definedName>
    <definedName name="_30_W">Sheet2!$F$13:$F$16</definedName>
    <definedName name="_300_W">Sheet2!$G$15</definedName>
    <definedName name="_380_18.05_W">Sheet2!$AE$13:$AE$14</definedName>
    <definedName name="_380_27.08_W">Sheet2!$AF$13:$AF$16</definedName>
    <definedName name="_380_270.8_W">Sheet2!$AG$15</definedName>
    <definedName name="_400_20_W">Sheet2!$K$13:$K$14</definedName>
    <definedName name="_400_30_W">Sheet2!$L$13:$L$16</definedName>
    <definedName name="_400_300_W">Sheet2!$M$15</definedName>
    <definedName name="Heating_elements">Sheet2!$B$20:$B$27</definedName>
    <definedName name="Insulation">'Aplicatii pentru sol'!$H$5:$H$9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C27" i="1" l="1"/>
  <c r="C28" i="1" s="1"/>
  <c r="F23" i="3" l="1"/>
  <c r="K14" i="2"/>
  <c r="L16" i="2"/>
  <c r="L15" i="2"/>
  <c r="L14" i="2"/>
  <c r="L13" i="2"/>
  <c r="K13" i="2"/>
  <c r="F6" i="3"/>
  <c r="F18" i="3"/>
  <c r="F24" i="3"/>
  <c r="G23" i="3"/>
  <c r="E23" i="3"/>
  <c r="D23" i="3"/>
  <c r="E22" i="3"/>
  <c r="D22" i="3"/>
  <c r="G20" i="3"/>
  <c r="F20" i="3"/>
  <c r="E20" i="3"/>
  <c r="D20" i="3"/>
  <c r="E19" i="3"/>
  <c r="D19" i="3"/>
  <c r="G17" i="3"/>
  <c r="F17" i="3"/>
  <c r="E17" i="3"/>
  <c r="D17" i="3"/>
  <c r="E16" i="3"/>
  <c r="D16" i="3"/>
  <c r="E15" i="3"/>
  <c r="D15" i="3"/>
  <c r="G5" i="3"/>
  <c r="F5" i="3"/>
  <c r="E4" i="3"/>
  <c r="E5" i="3"/>
  <c r="E3" i="3"/>
  <c r="D4" i="3"/>
  <c r="D5" i="3"/>
  <c r="D3" i="3"/>
  <c r="G21" i="2"/>
  <c r="I27" i="2" l="1"/>
  <c r="I26" i="2"/>
  <c r="I25" i="2"/>
  <c r="I24" i="2"/>
  <c r="I23" i="2"/>
  <c r="I22" i="2"/>
  <c r="I21" i="2"/>
  <c r="G20" i="2"/>
  <c r="G22" i="2"/>
  <c r="G23" i="2"/>
  <c r="G24" i="2"/>
  <c r="G25" i="2"/>
  <c r="G26" i="2"/>
  <c r="G27" i="2"/>
  <c r="F20" i="2"/>
  <c r="C11" i="3" s="1"/>
  <c r="F21" i="2"/>
  <c r="C12" i="3" s="1"/>
  <c r="F22" i="2"/>
  <c r="F23" i="2"/>
  <c r="F24" i="2"/>
  <c r="C13" i="3" s="1"/>
  <c r="F25" i="2"/>
  <c r="F26" i="2"/>
  <c r="C14" i="3" s="1"/>
  <c r="F14" i="3" s="1"/>
  <c r="F27" i="2"/>
  <c r="E20" i="2"/>
  <c r="C7" i="3" s="1"/>
  <c r="E21" i="2"/>
  <c r="C8" i="3" s="1"/>
  <c r="E22" i="2"/>
  <c r="E23" i="2"/>
  <c r="E24" i="2"/>
  <c r="C9" i="3" s="1"/>
  <c r="E25" i="2"/>
  <c r="E26" i="2"/>
  <c r="E27" i="2"/>
  <c r="C10" i="3" s="1"/>
  <c r="F10" i="3" s="1"/>
  <c r="D12" i="3" l="1"/>
  <c r="E12" i="3"/>
  <c r="D8" i="3"/>
  <c r="E8" i="3"/>
  <c r="E7" i="3"/>
  <c r="D7" i="3"/>
  <c r="F13" i="3"/>
  <c r="E13" i="3"/>
  <c r="D13" i="3"/>
  <c r="G13" i="3"/>
  <c r="E11" i="3"/>
  <c r="D11" i="3"/>
  <c r="F9" i="3"/>
  <c r="E9" i="3"/>
  <c r="G9" i="3"/>
  <c r="D9" i="3"/>
  <c r="AU15" i="2" l="1"/>
  <c r="AU14" i="2"/>
  <c r="AU13" i="2"/>
  <c r="AT13" i="2"/>
  <c r="AS13" i="2"/>
  <c r="AU12" i="2"/>
  <c r="AT12" i="2"/>
  <c r="AS12" i="2"/>
  <c r="C21" i="1" l="1"/>
  <c r="C23" i="1" s="1"/>
  <c r="C17" i="1" l="1"/>
  <c r="A24" i="3"/>
  <c r="A23" i="3"/>
  <c r="A22" i="3"/>
  <c r="A21" i="3"/>
  <c r="A20" i="3"/>
  <c r="A19" i="3"/>
  <c r="C19" i="1" l="1"/>
  <c r="A3" i="3"/>
  <c r="A4" i="3"/>
  <c r="A5" i="3"/>
  <c r="A6" i="3"/>
  <c r="A7" i="3"/>
  <c r="P7" i="1" s="1"/>
  <c r="A8" i="3"/>
  <c r="A9" i="3"/>
  <c r="A10" i="3"/>
  <c r="A11" i="3"/>
  <c r="A12" i="3"/>
  <c r="A13" i="3"/>
  <c r="A14" i="3"/>
  <c r="A15" i="3"/>
  <c r="A16" i="3"/>
  <c r="A17" i="3"/>
  <c r="A18" i="3"/>
  <c r="C20" i="1" l="1"/>
  <c r="C32" i="1"/>
  <c r="AM14" i="2"/>
  <c r="AM15" i="2"/>
  <c r="AM16" i="2"/>
  <c r="AM13" i="2"/>
  <c r="AL14" i="2"/>
  <c r="AL13" i="2"/>
  <c r="AK14" i="2"/>
  <c r="AK13" i="2"/>
  <c r="AN15" i="2"/>
  <c r="T15" i="2" l="1"/>
  <c r="S14" i="2"/>
  <c r="S15" i="2"/>
  <c r="S16" i="2"/>
  <c r="S13" i="2"/>
  <c r="R14" i="2"/>
  <c r="R13" i="2"/>
  <c r="Q14" i="2"/>
  <c r="Q13" i="2"/>
  <c r="D17" i="1" l="1"/>
  <c r="D14" i="2" l="1"/>
  <c r="D13" i="2"/>
  <c r="C15" i="1" l="1"/>
  <c r="F14" i="2"/>
  <c r="F15" i="2"/>
  <c r="F16" i="2"/>
  <c r="F13" i="2"/>
  <c r="E14" i="2"/>
  <c r="E13" i="2"/>
</calcChain>
</file>

<file path=xl/sharedStrings.xml><?xml version="1.0" encoding="utf-8"?>
<sst xmlns="http://schemas.openxmlformats.org/spreadsheetml/2006/main" count="187" uniqueCount="119">
  <si>
    <t>cm</t>
  </si>
  <si>
    <t>C-C distance, cm</t>
  </si>
  <si>
    <t>Table 1</t>
  </si>
  <si>
    <t>Table 2</t>
  </si>
  <si>
    <r>
      <rPr>
        <sz val="12"/>
        <color theme="1"/>
        <rFont val="Myriad Pro"/>
        <family val="2"/>
      </rPr>
      <t>°</t>
    </r>
    <r>
      <rPr>
        <sz val="12"/>
        <color theme="1"/>
        <rFont val="Calibri"/>
        <family val="2"/>
        <scheme val="minor"/>
      </rPr>
      <t>C</t>
    </r>
  </si>
  <si>
    <t>Constant values</t>
  </si>
  <si>
    <r>
      <t xml:space="preserve">Heat exchange coefficient, </t>
    </r>
    <r>
      <rPr>
        <sz val="12"/>
        <color theme="1"/>
        <rFont val="Myriad Pro"/>
        <family val="2"/>
      </rPr>
      <t>α</t>
    </r>
    <r>
      <rPr>
        <vertAlign val="subscript"/>
        <sz val="12"/>
        <color theme="1"/>
        <rFont val="Myriad Pro"/>
        <family val="2"/>
      </rPr>
      <t>out</t>
    </r>
  </si>
  <si>
    <r>
      <t>Min temp. on suface, t</t>
    </r>
    <r>
      <rPr>
        <vertAlign val="subscript"/>
        <sz val="12"/>
        <color theme="1"/>
        <rFont val="Calibri"/>
        <family val="2"/>
        <charset val="204"/>
        <scheme val="minor"/>
      </rPr>
      <t>surf</t>
    </r>
  </si>
  <si>
    <t>20 W/m</t>
  </si>
  <si>
    <t>30 W/m</t>
  </si>
  <si>
    <t>Danfoss</t>
  </si>
  <si>
    <t>DEVI</t>
  </si>
  <si>
    <t>ECbasic 20S, ECsafe 20T</t>
  </si>
  <si>
    <t>ECsnow 30T, ECasphalt 30T</t>
  </si>
  <si>
    <r>
      <t>DEVIsnow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2"/>
        <color theme="1"/>
        <rFont val="Calibri"/>
        <family val="2"/>
        <charset val="204"/>
        <scheme val="minor"/>
      </rPr>
      <t xml:space="preserve"> 30T, DEVIasphalt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2"/>
        <color theme="1"/>
        <rFont val="Calibri"/>
        <family val="2"/>
        <charset val="204"/>
        <scheme val="minor"/>
      </rPr>
      <t xml:space="preserve"> 30T</t>
    </r>
  </si>
  <si>
    <r>
      <t>DEVIsnow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2"/>
        <color theme="1"/>
        <rFont val="Calibri"/>
        <family val="2"/>
        <charset val="204"/>
        <scheme val="minor"/>
      </rPr>
      <t xml:space="preserve"> 300, DEVIasphalt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2"/>
        <color theme="1"/>
        <rFont val="Calibri"/>
        <family val="2"/>
        <charset val="204"/>
        <scheme val="minor"/>
      </rPr>
      <t xml:space="preserve"> 300</t>
    </r>
  </si>
  <si>
    <r>
      <t>W/m</t>
    </r>
    <r>
      <rPr>
        <vertAlign val="superscript"/>
        <sz val="12"/>
        <color theme="1"/>
        <rFont val="Calibri"/>
        <family val="2"/>
        <charset val="204"/>
        <scheme val="minor"/>
      </rPr>
      <t>2</t>
    </r>
  </si>
  <si>
    <r>
      <rPr>
        <b/>
        <sz val="12"/>
        <color theme="1"/>
        <rFont val="Calibri"/>
        <family val="2"/>
        <charset val="204"/>
        <scheme val="minor"/>
      </rPr>
      <t>Note.</t>
    </r>
    <r>
      <rPr>
        <sz val="12"/>
        <color theme="1"/>
        <rFont val="Calibri"/>
        <family val="2"/>
        <charset val="204"/>
        <scheme val="minor"/>
      </rPr>
      <t xml:space="preserve"> If a voltage of 220 V, use the coefficient 0,915 for cable output</t>
    </r>
  </si>
  <si>
    <r>
      <t>23 W/(m</t>
    </r>
    <r>
      <rPr>
        <vertAlign val="superscript"/>
        <sz val="12"/>
        <color theme="1"/>
        <rFont val="Calibri"/>
        <family val="2"/>
        <charset val="204"/>
        <scheme val="minor"/>
      </rPr>
      <t>2</t>
    </r>
    <r>
      <rPr>
        <sz val="12"/>
        <color theme="1"/>
        <rFont val="Calibri"/>
        <family val="2"/>
        <scheme val="minor"/>
      </rPr>
      <t>·°C)</t>
    </r>
  </si>
  <si>
    <t>3 °C</t>
  </si>
  <si>
    <r>
      <t>Heat density, 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(230/400 V)</t>
    </r>
  </si>
  <si>
    <r>
      <t>300 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</si>
  <si>
    <r>
      <t>DEVIbasic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2"/>
        <color theme="1"/>
        <rFont val="Calibri"/>
        <family val="2"/>
        <charset val="204"/>
        <scheme val="minor"/>
      </rPr>
      <t xml:space="preserve"> 20S, DEVIsafe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2"/>
        <color theme="1"/>
        <rFont val="Calibri"/>
        <family val="2"/>
        <charset val="204"/>
        <scheme val="minor"/>
      </rPr>
      <t xml:space="preserve"> 20T,
DEVIflex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2"/>
        <color theme="1"/>
        <rFont val="Calibri"/>
        <family val="2"/>
        <charset val="204"/>
        <scheme val="minor"/>
      </rPr>
      <t xml:space="preserve"> 20T</t>
    </r>
  </si>
  <si>
    <r>
      <t xml:space="preserve">
DEVIflex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2"/>
        <color theme="1"/>
        <rFont val="Calibri"/>
        <family val="2"/>
        <charset val="204"/>
        <scheme val="minor"/>
      </rPr>
      <t xml:space="preserve"> 18T</t>
    </r>
  </si>
  <si>
    <t>18 W/m</t>
  </si>
  <si>
    <t>W/m</t>
  </si>
  <si>
    <t>U</t>
  </si>
  <si>
    <t>V</t>
  </si>
  <si>
    <r>
      <t>W/m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</si>
  <si>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m</t>
  </si>
  <si>
    <t xml:space="preserve">W </t>
  </si>
  <si>
    <t>16,47 W/m</t>
  </si>
  <si>
    <t>18,3 W/m</t>
  </si>
  <si>
    <t>27,45 W/m</t>
  </si>
  <si>
    <r>
      <t>274,5 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</si>
  <si>
    <r>
      <t>m</t>
    </r>
    <r>
      <rPr>
        <vertAlign val="superscript"/>
        <sz val="12"/>
        <color theme="1"/>
        <rFont val="Calibri"/>
        <family val="2"/>
        <charset val="204"/>
        <scheme val="minor"/>
      </rPr>
      <t>2</t>
    </r>
  </si>
  <si>
    <r>
      <t>Heat density, 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(240 V)</t>
    </r>
  </si>
  <si>
    <r>
      <t>Heat density, 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(208 V)</t>
    </r>
  </si>
  <si>
    <t>14,76 W/m</t>
  </si>
  <si>
    <t>16,4 W/m</t>
  </si>
  <si>
    <t>24,6 W/m</t>
  </si>
  <si>
    <r>
      <t>246 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</si>
  <si>
    <t>_14_76_w</t>
  </si>
  <si>
    <t>_16_4_w</t>
  </si>
  <si>
    <t>_24_6_w</t>
  </si>
  <si>
    <t>_246_w</t>
  </si>
  <si>
    <r>
      <t xml:space="preserve">
DEVIflex</t>
    </r>
    <r>
      <rPr>
        <sz val="12"/>
        <color theme="1"/>
        <rFont val="Calibri"/>
        <family val="2"/>
        <charset val="204"/>
        <scheme val="minor"/>
      </rPr>
      <t xml:space="preserve"> 18T</t>
    </r>
  </si>
  <si>
    <r>
      <t>DEVIbasic</t>
    </r>
    <r>
      <rPr>
        <sz val="12"/>
        <color theme="1"/>
        <rFont val="Calibri"/>
        <family val="2"/>
        <charset val="204"/>
        <scheme val="minor"/>
      </rPr>
      <t xml:space="preserve"> 20S</t>
    </r>
  </si>
  <si>
    <r>
      <t>DEVIsafe</t>
    </r>
    <r>
      <rPr>
        <sz val="12"/>
        <color theme="1"/>
        <rFont val="Calibri"/>
        <family val="2"/>
        <charset val="204"/>
        <scheme val="minor"/>
      </rPr>
      <t xml:space="preserve"> 20T</t>
    </r>
  </si>
  <si>
    <r>
      <t>DEVIsnow</t>
    </r>
    <r>
      <rPr>
        <sz val="12"/>
        <color theme="1"/>
        <rFont val="Calibri"/>
        <family val="2"/>
        <charset val="204"/>
        <scheme val="minor"/>
      </rPr>
      <t xml:space="preserve"> 30T</t>
    </r>
  </si>
  <si>
    <r>
      <t>DEVIasphalt</t>
    </r>
    <r>
      <rPr>
        <sz val="12"/>
        <color theme="1"/>
        <rFont val="Calibri"/>
        <family val="2"/>
        <charset val="204"/>
        <scheme val="minor"/>
      </rPr>
      <t xml:space="preserve"> 30T</t>
    </r>
  </si>
  <si>
    <t>Not available for this voltage</t>
  </si>
  <si>
    <t>DEVIsnow 20T</t>
  </si>
  <si>
    <r>
      <t>Heat density, 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(230V)</t>
    </r>
  </si>
  <si>
    <r>
      <t>Heat density, 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(220V)</t>
    </r>
  </si>
  <si>
    <r>
      <t>Heat density, 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(400V)</t>
    </r>
  </si>
  <si>
    <t>19,6 W/m</t>
  </si>
  <si>
    <t>21,78 W/m</t>
  </si>
  <si>
    <t>32,67 W/m</t>
  </si>
  <si>
    <r>
      <t>326,65 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</si>
  <si>
    <r>
      <t>Heat density, 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(380V)</t>
    </r>
  </si>
  <si>
    <t>18,05 W/m</t>
  </si>
  <si>
    <t>27,08 W/m</t>
  </si>
  <si>
    <r>
      <t>270,75 W/m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</si>
  <si>
    <t>_400_20_W</t>
  </si>
  <si>
    <t>_400_30_W</t>
  </si>
  <si>
    <t>_400_300_W</t>
  </si>
  <si>
    <t>_380_18.05_W</t>
  </si>
  <si>
    <t>_380_27.08_W</t>
  </si>
  <si>
    <t>_380_270.8_W</t>
  </si>
  <si>
    <t>_18_W</t>
  </si>
  <si>
    <t>_20_W</t>
  </si>
  <si>
    <t>_30_W</t>
  </si>
  <si>
    <t>_300_W</t>
  </si>
  <si>
    <t>_220_16.47_W</t>
  </si>
  <si>
    <t>_220_18.3_W</t>
  </si>
  <si>
    <t>_240_19.6_W</t>
  </si>
  <si>
    <t>_220_27.45_W</t>
  </si>
  <si>
    <t>_240_32.67_W</t>
  </si>
  <si>
    <t>_220_274.5_W</t>
  </si>
  <si>
    <t>_240_326.7_W</t>
  </si>
  <si>
    <t>_240_21.78_W</t>
  </si>
  <si>
    <t>DEVIsnow 300T</t>
  </si>
  <si>
    <t>DEVIasphalt 300T</t>
  </si>
  <si>
    <t>mm</t>
  </si>
  <si>
    <t>DEVIasphalt 30T</t>
  </si>
  <si>
    <t>Calcul preliminar al pierderilor de căldură la sol</t>
  </si>
  <si>
    <t>Aplicație la sol. Topirea gheții și zăpezii</t>
  </si>
  <si>
    <t>Date informative (pentru mai multe informații, consultați manualul de aplicații)</t>
  </si>
  <si>
    <r>
      <t>Temperatura aerului exterior, t</t>
    </r>
    <r>
      <rPr>
        <vertAlign val="subscript"/>
        <sz val="12"/>
        <color theme="1"/>
        <rFont val="Calibri"/>
        <family val="2"/>
        <charset val="204"/>
        <scheme val="minor"/>
      </rPr>
      <t>ext</t>
    </r>
  </si>
  <si>
    <t>Tensiune</t>
  </si>
  <si>
    <t>Suprafata de incalzit</t>
  </si>
  <si>
    <t>Pierderea de căldură preliminară pentru temperatura aerului exterior aleasa.</t>
  </si>
  <si>
    <t>Distanța centru-centru (C-C)</t>
  </si>
  <si>
    <t>Randament specifică functie de tensiune</t>
  </si>
  <si>
    <t xml:space="preserve">Lungimea calculată a cablului </t>
  </si>
  <si>
    <t>Randamentul total calculat</t>
  </si>
  <si>
    <t>Elemente de fixare, DEVIfast</t>
  </si>
  <si>
    <t>Control 
(recomandare 
&lt; 5 kW -DEVIreg 330(+5...+45°C);
&gt;5 kW - DEVIreg 850)</t>
  </si>
  <si>
    <t>Date</t>
  </si>
  <si>
    <t>Calculul sistemului</t>
  </si>
  <si>
    <r>
      <rPr>
        <b/>
        <sz val="12"/>
        <color theme="1"/>
        <rFont val="Calibri"/>
        <family val="2"/>
        <scheme val="minor"/>
      </rPr>
      <t>Putere reală</t>
    </r>
    <r>
      <rPr>
        <sz val="12"/>
        <color theme="1"/>
        <rFont val="Calibri"/>
        <family val="2"/>
        <scheme val="minor"/>
      </rPr>
      <t xml:space="preserve"> bazată pe izolație termică pentru </t>
    </r>
    <r>
      <rPr>
        <b/>
        <sz val="12"/>
        <color theme="1"/>
        <rFont val="Calibri"/>
        <family val="2"/>
        <scheme val="minor"/>
      </rPr>
      <t>rampe</t>
    </r>
    <r>
      <rPr>
        <sz val="12"/>
        <color theme="1"/>
        <rFont val="Calibri"/>
        <family val="2"/>
        <scheme val="minor"/>
      </rPr>
      <t xml:space="preserve"> sau </t>
    </r>
    <r>
      <rPr>
        <b/>
        <sz val="12"/>
        <color theme="1"/>
        <rFont val="Calibri"/>
        <family val="2"/>
        <scheme val="minor"/>
      </rPr>
      <t>poduri</t>
    </r>
  </si>
  <si>
    <r>
      <rPr>
        <b/>
        <sz val="12"/>
        <color theme="1"/>
        <rFont val="Calibri"/>
        <family val="2"/>
        <scheme val="minor"/>
      </rPr>
      <t>Grosimea izolației</t>
    </r>
    <r>
      <rPr>
        <sz val="12"/>
        <color theme="1"/>
        <rFont val="Calibri"/>
        <family val="2"/>
        <charset val="204"/>
        <scheme val="minor"/>
      </rPr>
      <t xml:space="preserve"> pentru </t>
    </r>
    <r>
      <rPr>
        <b/>
        <sz val="12"/>
        <color theme="1"/>
        <rFont val="Calibri"/>
        <family val="2"/>
        <scheme val="minor"/>
      </rPr>
      <t>rampe</t>
    </r>
    <r>
      <rPr>
        <sz val="12"/>
        <color theme="1"/>
        <rFont val="Calibri"/>
        <family val="2"/>
        <charset val="204"/>
        <scheme val="minor"/>
      </rPr>
      <t xml:space="preserve"> sau </t>
    </r>
    <r>
      <rPr>
        <b/>
        <sz val="12"/>
        <color theme="1"/>
        <rFont val="Calibri"/>
        <family val="2"/>
        <scheme val="minor"/>
      </rPr>
      <t>poduri</t>
    </r>
  </si>
  <si>
    <r>
      <t>Temp min a aerului pentru +3 °C la suprafata, t</t>
    </r>
    <r>
      <rPr>
        <vertAlign val="subscript"/>
        <sz val="12"/>
        <color theme="1"/>
        <rFont val="Calibri"/>
        <family val="2"/>
        <charset val="204"/>
        <scheme val="minor"/>
      </rPr>
      <t>min aer</t>
    </r>
  </si>
  <si>
    <r>
      <t>Temp min a aerului pentru +3 °C la suprafata, tmin aer t</t>
    </r>
    <r>
      <rPr>
        <vertAlign val="subscript"/>
        <sz val="12"/>
        <color theme="1"/>
        <rFont val="Calibri"/>
        <family val="2"/>
        <charset val="204"/>
        <scheme val="minor"/>
      </rPr>
      <t>min aer</t>
    </r>
    <r>
      <rPr>
        <sz val="12"/>
        <color theme="1"/>
        <rFont val="Calibri"/>
        <family val="2"/>
        <scheme val="minor"/>
      </rPr>
      <t xml:space="preserve"> pentru</t>
    </r>
    <r>
      <rPr>
        <b/>
        <sz val="12"/>
        <color theme="1"/>
        <rFont val="Calibri"/>
        <family val="2"/>
        <charset val="204"/>
        <scheme val="minor"/>
      </rPr>
      <t xml:space="preserve"> rampe </t>
    </r>
    <r>
      <rPr>
        <sz val="12"/>
        <color theme="1"/>
        <rFont val="Calibri"/>
        <family val="2"/>
        <scheme val="minor"/>
      </rPr>
      <t>si</t>
    </r>
    <r>
      <rPr>
        <b/>
        <sz val="12"/>
        <color theme="1"/>
        <rFont val="Calibri"/>
        <family val="2"/>
        <charset val="204"/>
        <scheme val="minor"/>
      </rPr>
      <t xml:space="preserve"> poduri</t>
    </r>
  </si>
  <si>
    <t>Setări pentru control simplu (cu excepția DEVIreg 850)</t>
  </si>
  <si>
    <t>Grosimea pavajului deasupra cablului, h</t>
  </si>
  <si>
    <r>
      <t>Setare temperatura termostat, t</t>
    </r>
    <r>
      <rPr>
        <vertAlign val="subscript"/>
        <sz val="12"/>
        <color theme="1"/>
        <rFont val="Calibri"/>
        <family val="2"/>
        <charset val="204"/>
        <scheme val="minor"/>
      </rPr>
      <t>term</t>
    </r>
  </si>
  <si>
    <r>
      <t>Temp min a aerului pentru +3 °C la suprafata, t</t>
    </r>
    <r>
      <rPr>
        <sz val="10"/>
        <color theme="1"/>
        <rFont val="Calibri"/>
        <family val="2"/>
        <scheme val="minor"/>
      </rPr>
      <t>min aer</t>
    </r>
  </si>
  <si>
    <t>Înseamnă că sistemul va asigura topirea gheții și a zăpezii (+3 ° C) până la această temperatură</t>
  </si>
  <si>
    <t>Setarea temperaturii recomandată pe DEVIreg 330 (+5 ... + 45 ° C) pentru grosimea aleasă a pavajului</t>
  </si>
  <si>
    <t>Important de știut</t>
  </si>
  <si>
    <r>
      <rPr>
        <b/>
        <sz val="12"/>
        <color theme="1"/>
        <rFont val="Calibri"/>
        <family val="2"/>
        <charset val="204"/>
        <scheme val="minor"/>
      </rPr>
      <t xml:space="preserve">Nota 1. </t>
    </r>
    <r>
      <rPr>
        <sz val="12"/>
        <color theme="1"/>
        <rFont val="Calibri"/>
        <family val="2"/>
        <scheme val="minor"/>
      </rPr>
      <t>Calculul de mai sus este preliminar și s-a făcut pentru condițiile meteo de mijloc.</t>
    </r>
  </si>
  <si>
    <r>
      <rPr>
        <b/>
        <sz val="12"/>
        <color theme="1"/>
        <rFont val="Calibri"/>
        <family val="2"/>
        <charset val="204"/>
        <scheme val="minor"/>
      </rPr>
      <t>Nota 2.</t>
    </r>
    <r>
      <rPr>
        <sz val="12"/>
        <color theme="1"/>
        <rFont val="Calibri"/>
        <family val="2"/>
        <charset val="204"/>
        <scheme val="minor"/>
      </rPr>
      <t xml:space="preserve"> Se recomandă alegerea proiectării pentru sistemele de topire a gheții și zăpezii, cu un nivel maxim posibil.</t>
    </r>
  </si>
  <si>
    <r>
      <rPr>
        <b/>
        <sz val="12"/>
        <color theme="1"/>
        <rFont val="Calibri"/>
        <family val="2"/>
        <charset val="204"/>
        <scheme val="minor"/>
      </rPr>
      <t>Nota 3.</t>
    </r>
    <r>
      <rPr>
        <sz val="12"/>
        <color theme="1"/>
        <rFont val="Calibri"/>
        <family val="2"/>
        <charset val="204"/>
        <scheme val="minor"/>
      </rPr>
      <t xml:space="preserve"> Dacă tensiunea este de 220 V, folosiți coeficientul 0,915 pentru ieșirea cablului.</t>
    </r>
  </si>
  <si>
    <r>
      <rPr>
        <b/>
        <sz val="12"/>
        <color theme="1"/>
        <rFont val="Calibri"/>
        <family val="2"/>
        <charset val="204"/>
        <scheme val="minor"/>
      </rPr>
      <t>Nota 4.</t>
    </r>
    <r>
      <rPr>
        <sz val="12"/>
        <color theme="1"/>
        <rFont val="Calibri"/>
        <family val="2"/>
        <scheme val="minor"/>
      </rPr>
      <t xml:space="preserve"> DEVIfast se recomandă pentru fixarea cablurilor (pasul de fixare 2,5 cm)</t>
    </r>
  </si>
  <si>
    <r>
      <rPr>
        <b/>
        <sz val="12"/>
        <color theme="1"/>
        <rFont val="Calibri"/>
        <family val="2"/>
        <charset val="204"/>
        <scheme val="minor"/>
      </rPr>
      <t>Nota 5.</t>
    </r>
    <r>
      <rPr>
        <sz val="12"/>
        <color theme="1"/>
        <rFont val="Calibri"/>
        <family val="2"/>
        <scheme val="minor"/>
      </rPr>
      <t xml:space="preserve"> Instalarea termostatului este recomandată.</t>
    </r>
  </si>
  <si>
    <t>Celule de culoare gri - pentru introducerea datelor</t>
  </si>
  <si>
    <t>Suport tehnic: EH@danfoss.com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</si>
</sst>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Myriad Pro"/>
      <family val="2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charset val="204"/>
      <scheme val="minor"/>
    </font>
    <font>
      <vertAlign val="subscript"/>
      <sz val="12"/>
      <color theme="1"/>
      <name val="Myriad Pro"/>
      <family val="2"/>
    </font>
    <font>
      <vertAlign val="superscript"/>
      <sz val="9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vertAlign val="superscript"/>
      <sz val="12"/>
      <color theme="1"/>
      <name val="Calibri"/>
      <family val="2"/>
      <charset val="204"/>
      <scheme val="minor"/>
    </font>
    <font>
      <b/>
      <vertAlign val="superscript"/>
      <sz val="12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5" xfId="0" applyFill="1" applyBorder="1"/>
    <xf numFmtId="0" fontId="2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0" fillId="0" borderId="14" xfId="0" applyFill="1" applyBorder="1"/>
    <xf numFmtId="0" fontId="1" fillId="0" borderId="15" xfId="0" applyFont="1" applyFill="1" applyBorder="1" applyAlignment="1">
      <alignment horizontal="center" vertical="center"/>
    </xf>
    <xf numFmtId="0" fontId="0" fillId="0" borderId="15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6" xfId="0" applyFill="1" applyBorder="1"/>
    <xf numFmtId="0" fontId="0" fillId="0" borderId="7" xfId="0" applyFill="1" applyBorder="1"/>
    <xf numFmtId="0" fontId="2" fillId="0" borderId="14" xfId="0" applyFont="1" applyFill="1" applyBorder="1" applyAlignment="1">
      <alignment vertical="center" wrapText="1"/>
    </xf>
    <xf numFmtId="0" fontId="4" fillId="0" borderId="14" xfId="0" applyFont="1" applyFill="1" applyBorder="1"/>
    <xf numFmtId="0" fontId="1" fillId="0" borderId="15" xfId="0" applyFont="1" applyFill="1" applyBorder="1"/>
    <xf numFmtId="0" fontId="1" fillId="0" borderId="9" xfId="0" applyFont="1" applyFill="1" applyBorder="1"/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1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" fillId="0" borderId="1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 wrapText="1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21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0" fillId="0" borderId="24" xfId="0" applyBorder="1"/>
    <xf numFmtId="0" fontId="0" fillId="0" borderId="24" xfId="0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8" xfId="0" applyBorder="1" applyAlignment="1"/>
    <xf numFmtId="0" fontId="3" fillId="0" borderId="19" xfId="0" applyFon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0" fontId="0" fillId="0" borderId="21" xfId="0" applyBorder="1" applyAlignment="1"/>
    <xf numFmtId="0" fontId="3" fillId="0" borderId="0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0" fontId="0" fillId="0" borderId="23" xfId="0" applyBorder="1" applyAlignment="1"/>
    <xf numFmtId="0" fontId="3" fillId="0" borderId="24" xfId="0" applyFont="1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0" fontId="17" fillId="0" borderId="0" xfId="0" applyFont="1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Alignment="1"/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/>
    <xf numFmtId="0" fontId="0" fillId="0" borderId="23" xfId="0" applyFill="1" applyBorder="1" applyAlignment="1"/>
    <xf numFmtId="0" fontId="0" fillId="0" borderId="21" xfId="0" applyBorder="1"/>
    <xf numFmtId="0" fontId="0" fillId="0" borderId="21" xfId="0" applyFill="1" applyBorder="1"/>
    <xf numFmtId="0" fontId="0" fillId="0" borderId="23" xfId="0" applyBorder="1"/>
    <xf numFmtId="0" fontId="1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vertical="center" wrapText="1"/>
    </xf>
    <xf numFmtId="0" fontId="1" fillId="0" borderId="30" xfId="0" applyFont="1" applyBorder="1" applyAlignment="1">
      <alignment horizontal="center" vertical="center"/>
    </xf>
    <xf numFmtId="0" fontId="7" fillId="0" borderId="3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left" wrapText="1"/>
    </xf>
    <xf numFmtId="0" fontId="1" fillId="3" borderId="30" xfId="0" applyFont="1" applyFill="1" applyBorder="1" applyAlignment="1">
      <alignment horizontal="center" vertical="center"/>
    </xf>
    <xf numFmtId="0" fontId="2" fillId="5" borderId="29" xfId="0" applyFont="1" applyFill="1" applyBorder="1" applyAlignment="1" applyProtection="1">
      <alignment horizontal="left" vertical="center"/>
      <protection locked="0"/>
    </xf>
    <xf numFmtId="0" fontId="7" fillId="0" borderId="29" xfId="0" applyFont="1" applyFill="1" applyBorder="1" applyAlignment="1">
      <alignment vertical="center"/>
    </xf>
    <xf numFmtId="0" fontId="7" fillId="0" borderId="30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0" borderId="29" xfId="0" applyFont="1" applyFill="1" applyBorder="1"/>
    <xf numFmtId="0" fontId="1" fillId="3" borderId="15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vertical="center" wrapText="1"/>
    </xf>
    <xf numFmtId="164" fontId="2" fillId="4" borderId="32" xfId="0" applyNumberFormat="1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 wrapText="1"/>
    </xf>
    <xf numFmtId="164" fontId="1" fillId="3" borderId="0" xfId="0" applyNumberFormat="1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2" fontId="0" fillId="0" borderId="19" xfId="0" applyNumberFormat="1" applyBorder="1"/>
    <xf numFmtId="2" fontId="0" fillId="0" borderId="20" xfId="0" applyNumberFormat="1" applyBorder="1"/>
    <xf numFmtId="2" fontId="0" fillId="0" borderId="22" xfId="0" applyNumberFormat="1" applyBorder="1"/>
    <xf numFmtId="0" fontId="17" fillId="0" borderId="0" xfId="0" applyFont="1"/>
    <xf numFmtId="0" fontId="18" fillId="0" borderId="0" xfId="0" applyFont="1" applyFill="1" applyBorder="1"/>
    <xf numFmtId="0" fontId="0" fillId="0" borderId="0" xfId="0" applyAlignment="1">
      <alignment horizontal="center"/>
    </xf>
    <xf numFmtId="0" fontId="7" fillId="0" borderId="29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0" fontId="0" fillId="0" borderId="18" xfId="0" applyFill="1" applyBorder="1" applyAlignment="1"/>
    <xf numFmtId="0" fontId="3" fillId="0" borderId="0" xfId="0" applyFont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/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>
      <alignment horizontal="center" vertical="center"/>
    </xf>
    <xf numFmtId="164" fontId="19" fillId="4" borderId="1" xfId="0" applyNumberFormat="1" applyFont="1" applyFill="1" applyBorder="1" applyAlignment="1">
      <alignment horizontal="center" vertical="center"/>
    </xf>
    <xf numFmtId="0" fontId="1" fillId="5" borderId="32" xfId="0" applyFont="1" applyFill="1" applyBorder="1" applyAlignment="1" applyProtection="1">
      <alignment horizontal="center" vertical="center"/>
      <protection locked="0"/>
    </xf>
    <xf numFmtId="164" fontId="20" fillId="4" borderId="1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" fillId="0" borderId="34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35" xfId="0" applyFont="1" applyFill="1" applyBorder="1" applyAlignment="1">
      <alignment horizontal="center" wrapText="1"/>
    </xf>
    <xf numFmtId="0" fontId="7" fillId="0" borderId="30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35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66676</xdr:rowOff>
    </xdr:from>
    <xdr:to>
      <xdr:col>1</xdr:col>
      <xdr:colOff>1521883</xdr:colOff>
      <xdr:row>1</xdr:row>
      <xdr:rowOff>528206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6676"/>
          <a:ext cx="1685925" cy="652030"/>
        </a:xfrm>
        <a:prstGeom prst="rect">
          <a:avLst/>
        </a:prstGeom>
      </xdr:spPr>
    </xdr:pic>
    <xdr:clientData/>
  </xdr:twoCellAnchor>
  <xdr:twoCellAnchor editAs="oneCell">
    <xdr:from>
      <xdr:col>10</xdr:col>
      <xdr:colOff>685800</xdr:colOff>
      <xdr:row>0</xdr:row>
      <xdr:rowOff>123897</xdr:rowOff>
    </xdr:from>
    <xdr:to>
      <xdr:col>12</xdr:col>
      <xdr:colOff>438149</xdr:colOff>
      <xdr:row>1</xdr:row>
      <xdr:rowOff>447674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2925" y="123897"/>
          <a:ext cx="1905000" cy="514277"/>
        </a:xfrm>
        <a:prstGeom prst="rect">
          <a:avLst/>
        </a:prstGeom>
      </xdr:spPr>
    </xdr:pic>
    <xdr:clientData/>
  </xdr:twoCellAnchor>
  <xdr:twoCellAnchor editAs="oneCell">
    <xdr:from>
      <xdr:col>5</xdr:col>
      <xdr:colOff>209550</xdr:colOff>
      <xdr:row>5</xdr:row>
      <xdr:rowOff>28575</xdr:rowOff>
    </xdr:from>
    <xdr:to>
      <xdr:col>12</xdr:col>
      <xdr:colOff>243416</xdr:colOff>
      <xdr:row>16</xdr:row>
      <xdr:rowOff>133732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6883" y="1944158"/>
          <a:ext cx="5791200" cy="2911858"/>
        </a:xfrm>
        <a:prstGeom prst="rect">
          <a:avLst/>
        </a:prstGeom>
        <a:ln w="15875" cap="sq">
          <a:solidFill>
            <a:srgbClr val="000000"/>
          </a:solidFill>
          <a:prstDash val="solid"/>
          <a:miter lim="800000"/>
        </a:ln>
        <a:effectLst>
          <a:outerShdw blurRad="50800" dist="38100" dir="2700000" sx="88000" sy="88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10</xdr:col>
      <xdr:colOff>465668</xdr:colOff>
      <xdr:row>26</xdr:row>
      <xdr:rowOff>31753</xdr:rowOff>
    </xdr:from>
    <xdr:to>
      <xdr:col>12</xdr:col>
      <xdr:colOff>527050</xdr:colOff>
      <xdr:row>29</xdr:row>
      <xdr:rowOff>83610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1918" y="7884586"/>
          <a:ext cx="2209800" cy="1343024"/>
        </a:xfrm>
        <a:prstGeom prst="rect">
          <a:avLst/>
        </a:prstGeom>
      </xdr:spPr>
    </xdr:pic>
    <xdr:clientData/>
  </xdr:twoCellAnchor>
  <xdr:twoCellAnchor editAs="oneCell">
    <xdr:from>
      <xdr:col>5</xdr:col>
      <xdr:colOff>170391</xdr:colOff>
      <xdr:row>30</xdr:row>
      <xdr:rowOff>211668</xdr:rowOff>
    </xdr:from>
    <xdr:to>
      <xdr:col>12</xdr:col>
      <xdr:colOff>529167</xdr:colOff>
      <xdr:row>38</xdr:row>
      <xdr:rowOff>99867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5E93B524-9489-412E-B691-2836AB1D6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7724" y="9387418"/>
          <a:ext cx="6116110" cy="3262871"/>
        </a:xfrm>
        <a:prstGeom prst="rect">
          <a:avLst/>
        </a:prstGeom>
      </xdr:spPr>
    </xdr:pic>
    <xdr:clientData/>
  </xdr:twoCellAnchor>
  <xdr:twoCellAnchor editAs="oneCell">
    <xdr:from>
      <xdr:col>5</xdr:col>
      <xdr:colOff>201084</xdr:colOff>
      <xdr:row>16</xdr:row>
      <xdr:rowOff>222250</xdr:rowOff>
    </xdr:from>
    <xdr:to>
      <xdr:col>10</xdr:col>
      <xdr:colOff>320432</xdr:colOff>
      <xdr:row>28</xdr:row>
      <xdr:rowOff>31751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CF160176-083D-4334-949A-41FB5E79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8417" y="5122333"/>
          <a:ext cx="3728264" cy="4074584"/>
        </a:xfrm>
        <a:prstGeom prst="rect">
          <a:avLst/>
        </a:prstGeom>
        <a:ln w="158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4"/>
  <sheetViews>
    <sheetView tabSelected="1" zoomScale="90" zoomScaleNormal="90" workbookViewId="0">
      <selection activeCell="H54" sqref="H54"/>
    </sheetView>
  </sheetViews>
  <sheetFormatPr defaultColWidth="9.08984375" defaultRowHeight="14.5" x14ac:dyDescent="0.35"/>
  <cols>
    <col min="1" max="1" width="3.54296875" style="1" customWidth="1"/>
    <col min="2" max="2" width="38.90625" style="1" bestFit="1" customWidth="1"/>
    <col min="3" max="3" width="16.54296875" style="1" customWidth="1"/>
    <col min="4" max="4" width="11.08984375" style="1" bestFit="1" customWidth="1"/>
    <col min="5" max="5" width="5.453125" style="1" customWidth="1"/>
    <col min="6" max="6" width="5" style="1" customWidth="1"/>
    <col min="7" max="7" width="13.6328125" style="1" customWidth="1"/>
    <col min="8" max="8" width="14.453125" style="1" customWidth="1"/>
    <col min="9" max="9" width="7.453125" style="1" customWidth="1"/>
    <col min="10" max="10" width="13.453125" style="1" bestFit="1" customWidth="1"/>
    <col min="11" max="11" width="15.453125" style="1" customWidth="1"/>
    <col min="12" max="12" width="16.90625" style="1" customWidth="1"/>
    <col min="13" max="13" width="18.7265625" style="1" customWidth="1"/>
    <col min="14" max="14" width="15.6328125" style="1" customWidth="1"/>
    <col min="15" max="15" width="14.90625" style="1" customWidth="1"/>
    <col min="16" max="16" width="16.36328125" style="1" customWidth="1"/>
    <col min="17" max="16384" width="9.08984375" style="1"/>
  </cols>
  <sheetData>
    <row r="1" spans="1:18" x14ac:dyDescent="0.35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4"/>
      <c r="N1"/>
    </row>
    <row r="2" spans="1:18" ht="44.25" customHeight="1" thickBot="1" x14ac:dyDescent="0.4">
      <c r="A2" s="155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56"/>
      <c r="N2"/>
    </row>
    <row r="3" spans="1:18" ht="33" customHeight="1" thickBot="1" x14ac:dyDescent="0.4">
      <c r="A3" s="169" t="s">
        <v>87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1"/>
      <c r="N3"/>
    </row>
    <row r="4" spans="1:18" ht="41.25" customHeight="1" thickBot="1" x14ac:dyDescent="0.4">
      <c r="A4" s="157" t="s">
        <v>86</v>
      </c>
      <c r="B4" s="158"/>
      <c r="C4" s="158"/>
      <c r="D4" s="158"/>
      <c r="E4" s="159"/>
      <c r="F4" s="160" t="s">
        <v>88</v>
      </c>
      <c r="G4" s="161"/>
      <c r="H4" s="161"/>
      <c r="I4" s="161"/>
      <c r="J4" s="161"/>
      <c r="K4" s="161"/>
      <c r="L4" s="161"/>
      <c r="M4" s="162"/>
      <c r="N4" s="113"/>
      <c r="O4" s="69"/>
      <c r="P4" s="69"/>
      <c r="Q4" s="69"/>
      <c r="R4" s="69"/>
    </row>
    <row r="5" spans="1:18" ht="16" thickBot="1" x14ac:dyDescent="0.4">
      <c r="A5" s="9"/>
      <c r="B5" s="10"/>
      <c r="C5" s="10"/>
      <c r="D5" s="11"/>
      <c r="E5" s="70"/>
      <c r="F5" s="9"/>
      <c r="G5" s="17"/>
      <c r="H5" s="17"/>
      <c r="I5" s="17"/>
      <c r="J5" s="17"/>
      <c r="K5" s="17"/>
      <c r="L5" s="17"/>
      <c r="M5" s="18"/>
      <c r="N5" s="69"/>
      <c r="O5" s="69"/>
      <c r="P5" s="69"/>
      <c r="Q5" s="69"/>
      <c r="R5" s="69"/>
    </row>
    <row r="6" spans="1:18" ht="16" customHeight="1" thickBot="1" x14ac:dyDescent="0.4">
      <c r="A6" s="12"/>
      <c r="B6" s="166" t="s">
        <v>117</v>
      </c>
      <c r="C6" s="167"/>
      <c r="D6" s="168"/>
      <c r="E6" s="71"/>
      <c r="F6" s="12"/>
      <c r="M6" s="14"/>
      <c r="N6" s="69"/>
      <c r="O6" s="69"/>
      <c r="P6" s="69"/>
      <c r="Q6" s="69"/>
      <c r="R6" s="69"/>
    </row>
    <row r="7" spans="1:18" ht="16" thickBot="1" x14ac:dyDescent="0.4">
      <c r="A7" s="12"/>
      <c r="B7" s="2"/>
      <c r="C7" s="2"/>
      <c r="D7" s="3"/>
      <c r="E7" s="3"/>
      <c r="F7" s="12"/>
      <c r="M7" s="14"/>
      <c r="N7" s="69"/>
      <c r="O7" s="69"/>
      <c r="P7" s="69" t="str">
        <f>VLOOKUP(C11&amp;C17,Sheet3!A3:H24,8,0)</f>
        <v>_380_27.08_W</v>
      </c>
      <c r="Q7" s="69"/>
      <c r="R7" s="69"/>
    </row>
    <row r="8" spans="1:18" ht="18.75" customHeight="1" x14ac:dyDescent="0.35">
      <c r="A8" s="12"/>
      <c r="B8" s="163" t="s">
        <v>99</v>
      </c>
      <c r="C8" s="164"/>
      <c r="D8" s="165"/>
      <c r="E8" s="2"/>
      <c r="F8" s="19"/>
      <c r="M8" s="14"/>
      <c r="N8" s="69"/>
      <c r="O8" s="69"/>
      <c r="P8" s="69"/>
      <c r="Q8" s="69"/>
      <c r="R8" s="69"/>
    </row>
    <row r="9" spans="1:18" ht="17.5" x14ac:dyDescent="0.35">
      <c r="A9" s="12"/>
      <c r="B9" s="116" t="s">
        <v>89</v>
      </c>
      <c r="C9" s="82">
        <v>-4</v>
      </c>
      <c r="D9" s="86" t="s">
        <v>4</v>
      </c>
      <c r="E9" s="6"/>
      <c r="F9" s="20"/>
      <c r="M9" s="14"/>
      <c r="N9" s="69"/>
      <c r="O9" s="69"/>
      <c r="P9" s="69"/>
      <c r="Q9" s="69"/>
      <c r="R9" s="69"/>
    </row>
    <row r="10" spans="1:18" ht="33" customHeight="1" x14ac:dyDescent="0.35">
      <c r="A10" s="12"/>
      <c r="B10" s="138" t="s">
        <v>102</v>
      </c>
      <c r="C10" s="83">
        <v>0</v>
      </c>
      <c r="D10" s="86" t="s">
        <v>84</v>
      </c>
      <c r="E10" s="6"/>
      <c r="F10" s="20"/>
      <c r="M10" s="14"/>
      <c r="N10" s="69"/>
      <c r="O10" s="69"/>
      <c r="P10" s="69"/>
      <c r="Q10" s="69"/>
      <c r="R10" s="69"/>
    </row>
    <row r="11" spans="1:18" ht="15.5" x14ac:dyDescent="0.35">
      <c r="A11" s="12"/>
      <c r="B11" s="116" t="s">
        <v>90</v>
      </c>
      <c r="C11" s="83">
        <v>380</v>
      </c>
      <c r="D11" s="86" t="s">
        <v>27</v>
      </c>
      <c r="E11" s="72"/>
      <c r="F11" s="20"/>
      <c r="M11" s="14"/>
      <c r="N11" s="69"/>
      <c r="O11" s="69"/>
      <c r="P11" s="69"/>
      <c r="Q11" s="69"/>
      <c r="R11" s="69"/>
    </row>
    <row r="12" spans="1:18" ht="18" customHeight="1" thickBot="1" x14ac:dyDescent="0.4">
      <c r="A12" s="12"/>
      <c r="B12" s="117" t="s">
        <v>91</v>
      </c>
      <c r="C12" s="136">
        <v>1</v>
      </c>
      <c r="D12" s="87" t="s">
        <v>35</v>
      </c>
      <c r="E12" s="6"/>
      <c r="F12" s="20"/>
      <c r="G12" s="6"/>
      <c r="M12" s="14"/>
      <c r="N12" s="69"/>
      <c r="O12" s="114"/>
      <c r="P12" s="69"/>
      <c r="Q12" s="69"/>
      <c r="R12" s="69"/>
    </row>
    <row r="13" spans="1:18" ht="15.75" customHeight="1" thickBot="1" x14ac:dyDescent="0.4">
      <c r="A13" s="12"/>
      <c r="D13" s="6"/>
      <c r="E13" s="6"/>
      <c r="F13" s="20"/>
      <c r="G13" s="6"/>
      <c r="M13" s="14"/>
      <c r="N13" s="69"/>
      <c r="O13" s="114"/>
      <c r="P13" s="69"/>
      <c r="Q13" s="69"/>
      <c r="R13" s="69"/>
    </row>
    <row r="14" spans="1:18" ht="18" customHeight="1" x14ac:dyDescent="0.35">
      <c r="A14" s="12"/>
      <c r="B14" s="173" t="s">
        <v>100</v>
      </c>
      <c r="C14" s="174"/>
      <c r="D14" s="175"/>
      <c r="E14" s="73"/>
      <c r="F14" s="12"/>
      <c r="M14" s="14"/>
      <c r="N14" s="69"/>
      <c r="O14" s="114"/>
      <c r="P14" s="69"/>
      <c r="Q14" s="69"/>
      <c r="R14" s="69"/>
    </row>
    <row r="15" spans="1:18" ht="31" x14ac:dyDescent="0.35">
      <c r="A15" s="12"/>
      <c r="B15" s="88" t="s">
        <v>92</v>
      </c>
      <c r="C15" s="80">
        <f>23*(3-C9)</f>
        <v>161</v>
      </c>
      <c r="D15" s="89" t="s">
        <v>16</v>
      </c>
      <c r="F15" s="12"/>
      <c r="M15" s="14"/>
      <c r="N15" s="69"/>
      <c r="O15" s="114"/>
      <c r="P15" s="69"/>
      <c r="Q15" s="69"/>
      <c r="R15" s="69"/>
    </row>
    <row r="16" spans="1:18" ht="15.5" x14ac:dyDescent="0.35">
      <c r="A16" s="12"/>
      <c r="B16" s="176"/>
      <c r="C16" s="177"/>
      <c r="D16" s="178"/>
      <c r="F16" s="12"/>
      <c r="M16" s="14"/>
      <c r="N16" s="69"/>
      <c r="O16" s="114"/>
      <c r="P16" s="69"/>
      <c r="Q16" s="69"/>
      <c r="R16" s="69"/>
    </row>
    <row r="17" spans="1:18" ht="33.75" customHeight="1" x14ac:dyDescent="0.35">
      <c r="A17" s="12"/>
      <c r="B17" s="90" t="s">
        <v>85</v>
      </c>
      <c r="C17" s="137">
        <f>IF(C11=400,VLOOKUP(B17,Sheet2!B20:I27,7,0),IF(C11=380,VLOOKUP(B17,Sheet2!B20:I27,8,0),IF(C11=230,VLOOKUP(B17,Sheet2!B20:I27,2,0),IF(C11=230,VLOOKUP(B17,Sheet2!B20:I27,2,0),IF(C11=208,VLOOKUP(B17,Sheet2!B20:I27,6,0),IF(C11=220,VLOOKUP(B17,Sheet2!B20:I27,4,0),IF(C11=240,VLOOKUP(B17,Sheet2!B20:I27,5,0))))))))</f>
        <v>27.075000000000003</v>
      </c>
      <c r="D17" s="89" t="str">
        <f>VLOOKUP(B17,Sheet2!B20:D27,3,0)</f>
        <v>W/m</v>
      </c>
      <c r="F17" s="12"/>
      <c r="M17" s="14"/>
      <c r="N17" s="69"/>
      <c r="O17" s="69"/>
      <c r="P17" s="69"/>
      <c r="Q17" s="69"/>
      <c r="R17" s="69"/>
    </row>
    <row r="18" spans="1:18" ht="17.5" x14ac:dyDescent="0.35">
      <c r="A18" s="12"/>
      <c r="B18" s="91" t="s">
        <v>94</v>
      </c>
      <c r="C18" s="133">
        <v>274.5</v>
      </c>
      <c r="D18" s="92" t="s">
        <v>16</v>
      </c>
      <c r="E18" s="69"/>
      <c r="F18" s="12"/>
      <c r="M18" s="14"/>
      <c r="N18" s="69"/>
      <c r="O18" s="69"/>
      <c r="P18" s="69"/>
      <c r="Q18" s="69"/>
      <c r="R18" s="69"/>
    </row>
    <row r="19" spans="1:18" ht="18.75" customHeight="1" x14ac:dyDescent="0.35">
      <c r="A19" s="12"/>
      <c r="B19" s="85" t="s">
        <v>93</v>
      </c>
      <c r="C19" s="84">
        <f>IF(OR(C18=300,C18=274.5,C18=246,C18=326.7,C18=270.8),10,C17*100/C18)</f>
        <v>10</v>
      </c>
      <c r="D19" s="93" t="s">
        <v>0</v>
      </c>
      <c r="F19" s="12"/>
      <c r="M19" s="14"/>
      <c r="N19" s="69"/>
      <c r="O19" s="69"/>
      <c r="P19" s="69"/>
      <c r="Q19" s="69"/>
      <c r="R19" s="69"/>
    </row>
    <row r="20" spans="1:18" ht="15.5" x14ac:dyDescent="0.35">
      <c r="A20" s="12"/>
      <c r="B20" s="94" t="s">
        <v>95</v>
      </c>
      <c r="C20" s="81">
        <f>C12*100/C19</f>
        <v>10</v>
      </c>
      <c r="D20" s="93" t="s">
        <v>29</v>
      </c>
      <c r="F20" s="12"/>
      <c r="M20" s="14"/>
      <c r="N20" s="69"/>
      <c r="O20" s="69"/>
      <c r="P20" s="69"/>
      <c r="Q20" s="69"/>
      <c r="R20" s="69"/>
    </row>
    <row r="21" spans="1:18" ht="15.5" x14ac:dyDescent="0.35">
      <c r="A21" s="12"/>
      <c r="B21" s="94" t="s">
        <v>96</v>
      </c>
      <c r="C21" s="84">
        <f>C12*C18</f>
        <v>274.5</v>
      </c>
      <c r="D21" s="93" t="s">
        <v>30</v>
      </c>
      <c r="F21" s="12"/>
      <c r="M21" s="14"/>
      <c r="N21" s="69"/>
      <c r="O21" s="69"/>
      <c r="P21" s="69"/>
      <c r="Q21" s="69"/>
      <c r="R21" s="69"/>
    </row>
    <row r="22" spans="1:18" ht="15.5" x14ac:dyDescent="0.35">
      <c r="A22" s="12"/>
      <c r="B22" s="91" t="s">
        <v>97</v>
      </c>
      <c r="C22" s="106">
        <v>2</v>
      </c>
      <c r="D22" s="93" t="s">
        <v>29</v>
      </c>
      <c r="F22" s="12"/>
      <c r="M22" s="14"/>
      <c r="N22" s="69"/>
      <c r="O22" s="69"/>
      <c r="P22" s="69"/>
      <c r="Q22" s="69"/>
      <c r="R22" s="69"/>
    </row>
    <row r="23" spans="1:18" ht="66" customHeight="1" x14ac:dyDescent="0.35">
      <c r="A23" s="12"/>
      <c r="B23" s="85" t="s">
        <v>98</v>
      </c>
      <c r="C23" s="185" t="str">
        <f>IF(C21&lt;5000,"DEVIreg 330 (+5 ... +45°C) ","DEVIreg 850")</f>
        <v xml:space="preserve">DEVIreg 330 (+5 ... +45°C) </v>
      </c>
      <c r="D23" s="186"/>
      <c r="F23" s="12"/>
      <c r="M23" s="14"/>
      <c r="N23" s="69"/>
      <c r="O23" s="69"/>
      <c r="P23" s="69"/>
      <c r="Q23" s="69"/>
      <c r="R23" s="69"/>
    </row>
    <row r="24" spans="1:18" ht="15.5" x14ac:dyDescent="0.35">
      <c r="A24" s="12"/>
      <c r="B24" s="12"/>
      <c r="C24" s="36"/>
      <c r="D24" s="95"/>
      <c r="F24" s="12"/>
      <c r="M24" s="14"/>
      <c r="N24" s="69"/>
      <c r="O24" s="69"/>
      <c r="P24" s="69"/>
      <c r="Q24" s="69"/>
      <c r="R24" s="69"/>
    </row>
    <row r="25" spans="1:18" ht="33" x14ac:dyDescent="0.35">
      <c r="A25" s="12"/>
      <c r="B25" s="101" t="s">
        <v>103</v>
      </c>
      <c r="C25" s="81">
        <f>3-C18/23</f>
        <v>-8.9347826086956523</v>
      </c>
      <c r="D25" s="89" t="s">
        <v>4</v>
      </c>
      <c r="F25" s="12"/>
      <c r="M25" s="14"/>
      <c r="N25" s="69"/>
      <c r="O25" s="69"/>
      <c r="P25" s="69"/>
      <c r="Q25" s="69"/>
      <c r="R25" s="69"/>
    </row>
    <row r="26" spans="1:18" ht="15.5" x14ac:dyDescent="0.35">
      <c r="A26" s="12"/>
      <c r="B26" s="12"/>
      <c r="C26" s="36"/>
      <c r="D26" s="95"/>
      <c r="F26" s="12"/>
      <c r="M26" s="14"/>
      <c r="N26" s="69"/>
      <c r="O26" s="69"/>
      <c r="P26" s="69"/>
      <c r="Q26" s="69"/>
      <c r="R26" s="69"/>
    </row>
    <row r="27" spans="1:18" ht="34.5" customHeight="1" x14ac:dyDescent="0.35">
      <c r="A27" s="12"/>
      <c r="B27" s="138" t="s">
        <v>101</v>
      </c>
      <c r="C27" s="135">
        <f>IF(AND(C10&gt;=0,C10&lt;20),C18-C18*0.36,IF(AND(C10&gt;=20,C10&lt;50),C18-C18*0.23,IF(AND(C10&gt;=50,C10&lt;100),C18-C18*0.15,IF(AND(C10&gt;=100,C10&lt;200),C18-C18*0.09,))))</f>
        <v>175.68</v>
      </c>
      <c r="D27" s="92" t="s">
        <v>16</v>
      </c>
      <c r="F27" s="12"/>
      <c r="M27" s="14"/>
      <c r="N27" s="69"/>
      <c r="O27" s="69"/>
      <c r="P27" s="69"/>
      <c r="Q27" s="69"/>
      <c r="R27" s="69"/>
    </row>
    <row r="28" spans="1:18" ht="49" thickBot="1" x14ac:dyDescent="0.4">
      <c r="A28" s="12"/>
      <c r="B28" s="96" t="s">
        <v>104</v>
      </c>
      <c r="C28" s="97">
        <f>3-C27/23</f>
        <v>-4.6382608695652179</v>
      </c>
      <c r="D28" s="98" t="s">
        <v>4</v>
      </c>
      <c r="F28" s="26"/>
      <c r="G28" s="25"/>
      <c r="H28" s="25"/>
      <c r="I28" s="25"/>
      <c r="J28" s="25"/>
      <c r="K28" s="25"/>
      <c r="L28" s="25"/>
      <c r="M28" s="27"/>
      <c r="N28" s="69"/>
      <c r="O28" s="69"/>
      <c r="P28" s="69"/>
      <c r="Q28" s="69"/>
      <c r="R28" s="69"/>
    </row>
    <row r="29" spans="1:18" ht="16" thickBot="1" x14ac:dyDescent="0.4">
      <c r="A29" s="12"/>
      <c r="B29" s="99"/>
      <c r="C29" s="100"/>
      <c r="D29" s="37"/>
      <c r="F29" s="26"/>
      <c r="G29" s="25"/>
      <c r="H29" s="25"/>
      <c r="I29" s="25"/>
      <c r="J29" s="25"/>
      <c r="K29" s="25"/>
      <c r="L29" s="25"/>
      <c r="M29" s="27"/>
    </row>
    <row r="30" spans="1:18" ht="18" customHeight="1" x14ac:dyDescent="0.35">
      <c r="A30" s="12"/>
      <c r="B30" s="182" t="s">
        <v>105</v>
      </c>
      <c r="C30" s="183"/>
      <c r="D30" s="184"/>
      <c r="F30" s="26"/>
      <c r="G30" s="25"/>
      <c r="H30" s="25"/>
      <c r="I30" s="25"/>
      <c r="J30" s="25"/>
      <c r="K30" s="25"/>
      <c r="L30" s="25"/>
      <c r="M30" s="27"/>
    </row>
    <row r="31" spans="1:18" ht="15.5" x14ac:dyDescent="0.35">
      <c r="A31" s="12"/>
      <c r="B31" s="85" t="s">
        <v>106</v>
      </c>
      <c r="C31" s="82">
        <v>5</v>
      </c>
      <c r="D31" s="92" t="s">
        <v>0</v>
      </c>
      <c r="F31" s="26"/>
      <c r="G31" s="25"/>
      <c r="H31" s="25"/>
      <c r="I31" s="25"/>
      <c r="J31" s="25"/>
      <c r="K31" s="25"/>
      <c r="L31" s="25"/>
      <c r="M31" s="27"/>
    </row>
    <row r="32" spans="1:18" ht="17.5" x14ac:dyDescent="0.35">
      <c r="A32" s="12"/>
      <c r="B32" s="101" t="s">
        <v>107</v>
      </c>
      <c r="C32" s="134">
        <f>1.5*(C31-C19/4)+3</f>
        <v>6.75</v>
      </c>
      <c r="D32" s="89" t="s">
        <v>4</v>
      </c>
      <c r="F32" s="26"/>
      <c r="G32" s="25"/>
      <c r="H32" s="25"/>
      <c r="I32" s="25"/>
      <c r="J32" s="25"/>
      <c r="K32" s="25"/>
      <c r="L32" s="25"/>
      <c r="M32" s="27"/>
    </row>
    <row r="33" spans="1:13" ht="15.75" customHeight="1" x14ac:dyDescent="0.35">
      <c r="A33" s="12"/>
      <c r="B33" s="12"/>
      <c r="D33" s="14"/>
      <c r="F33" s="26"/>
      <c r="G33" s="25"/>
      <c r="H33" s="25"/>
      <c r="I33" s="25"/>
      <c r="J33" s="25"/>
      <c r="K33" s="25"/>
      <c r="L33" s="25"/>
      <c r="M33" s="27"/>
    </row>
    <row r="34" spans="1:13" ht="64.5" customHeight="1" x14ac:dyDescent="0.35">
      <c r="A34" s="12"/>
      <c r="B34" s="102" t="s">
        <v>108</v>
      </c>
      <c r="C34" s="147" t="s">
        <v>109</v>
      </c>
      <c r="D34" s="179"/>
      <c r="F34" s="26"/>
      <c r="G34" s="25"/>
      <c r="H34" s="25"/>
      <c r="I34" s="25"/>
      <c r="J34" s="25"/>
      <c r="K34" s="25"/>
      <c r="L34" s="25"/>
      <c r="M34" s="27"/>
    </row>
    <row r="35" spans="1:13" ht="66.75" customHeight="1" thickBot="1" x14ac:dyDescent="0.4">
      <c r="A35" s="12"/>
      <c r="B35" s="101" t="s">
        <v>107</v>
      </c>
      <c r="C35" s="180" t="s">
        <v>110</v>
      </c>
      <c r="D35" s="181"/>
      <c r="F35" s="26"/>
      <c r="G35" s="25"/>
      <c r="H35" s="25"/>
      <c r="I35" s="25"/>
      <c r="J35" s="25"/>
      <c r="K35" s="25"/>
      <c r="L35" s="25"/>
      <c r="M35" s="27"/>
    </row>
    <row r="36" spans="1:13" ht="15.5" x14ac:dyDescent="0.35">
      <c r="A36" s="12"/>
      <c r="F36" s="12"/>
      <c r="J36" s="3"/>
      <c r="K36" s="3"/>
      <c r="L36" s="3"/>
      <c r="M36" s="13"/>
    </row>
    <row r="37" spans="1:13" ht="18.5" x14ac:dyDescent="0.35">
      <c r="A37" s="12"/>
      <c r="B37" s="172" t="s">
        <v>111</v>
      </c>
      <c r="C37" s="172"/>
      <c r="D37" s="172"/>
      <c r="F37" s="12"/>
      <c r="J37" s="3"/>
      <c r="K37" s="3"/>
      <c r="L37" s="3"/>
      <c r="M37" s="21"/>
    </row>
    <row r="38" spans="1:13" ht="32.25" customHeight="1" x14ac:dyDescent="0.35">
      <c r="A38" s="12"/>
      <c r="B38" s="140" t="s">
        <v>112</v>
      </c>
      <c r="C38" s="141"/>
      <c r="D38" s="142"/>
      <c r="F38" s="12"/>
      <c r="J38" s="3"/>
      <c r="K38" s="3"/>
      <c r="L38" s="3"/>
      <c r="M38" s="21"/>
    </row>
    <row r="39" spans="1:13" ht="39" customHeight="1" x14ac:dyDescent="0.35">
      <c r="A39" s="12"/>
      <c r="B39" s="140" t="s">
        <v>113</v>
      </c>
      <c r="C39" s="141"/>
      <c r="D39" s="142"/>
      <c r="F39" s="12"/>
      <c r="J39" s="3"/>
      <c r="K39" s="3"/>
      <c r="L39" s="3"/>
      <c r="M39" s="21"/>
    </row>
    <row r="40" spans="1:13" ht="39" customHeight="1" x14ac:dyDescent="0.35">
      <c r="A40" s="12"/>
      <c r="B40" s="143" t="s">
        <v>114</v>
      </c>
      <c r="C40" s="143"/>
      <c r="D40" s="143"/>
      <c r="F40" s="12"/>
      <c r="L40" s="8"/>
      <c r="M40" s="14"/>
    </row>
    <row r="41" spans="1:13" ht="33" customHeight="1" thickBot="1" x14ac:dyDescent="0.4">
      <c r="A41" s="12"/>
      <c r="B41" s="147" t="s">
        <v>115</v>
      </c>
      <c r="C41" s="148"/>
      <c r="D41" s="148"/>
      <c r="F41" s="12"/>
      <c r="L41" s="8"/>
      <c r="M41" s="14"/>
    </row>
    <row r="42" spans="1:13" ht="16" thickBot="1" x14ac:dyDescent="0.4">
      <c r="A42" s="12"/>
      <c r="B42" s="149" t="s">
        <v>116</v>
      </c>
      <c r="C42" s="150"/>
      <c r="D42" s="151"/>
      <c r="F42" s="12"/>
      <c r="G42" s="144" t="s">
        <v>118</v>
      </c>
      <c r="H42" s="145"/>
      <c r="I42" s="146"/>
      <c r="J42" s="8"/>
      <c r="K42" s="8"/>
      <c r="L42" s="8"/>
      <c r="M42" s="21"/>
    </row>
    <row r="43" spans="1:13" ht="16" thickBot="1" x14ac:dyDescent="0.4">
      <c r="A43" s="15"/>
      <c r="B43" s="139"/>
      <c r="C43" s="139"/>
      <c r="D43" s="139"/>
      <c r="E43" s="74"/>
      <c r="F43" s="15"/>
      <c r="G43" s="16"/>
      <c r="H43" s="16"/>
      <c r="I43" s="22"/>
      <c r="J43" s="22"/>
      <c r="K43" s="22"/>
      <c r="L43" s="22"/>
      <c r="M43" s="32"/>
    </row>
    <row r="44" spans="1:13" ht="15.5" x14ac:dyDescent="0.35">
      <c r="E44" s="4"/>
      <c r="M44" s="8"/>
    </row>
  </sheetData>
  <mergeCells count="20">
    <mergeCell ref="B37:D37"/>
    <mergeCell ref="B14:D14"/>
    <mergeCell ref="B16:D16"/>
    <mergeCell ref="C34:D34"/>
    <mergeCell ref="C35:D35"/>
    <mergeCell ref="B30:D30"/>
    <mergeCell ref="C23:D23"/>
    <mergeCell ref="A1:M2"/>
    <mergeCell ref="A4:E4"/>
    <mergeCell ref="F4:M4"/>
    <mergeCell ref="B8:D8"/>
    <mergeCell ref="B6:D6"/>
    <mergeCell ref="A3:M3"/>
    <mergeCell ref="B43:D43"/>
    <mergeCell ref="B38:D38"/>
    <mergeCell ref="B40:D40"/>
    <mergeCell ref="B39:D39"/>
    <mergeCell ref="G42:I42"/>
    <mergeCell ref="B41:D41"/>
    <mergeCell ref="B42:D42"/>
  </mergeCells>
  <dataValidations disablePrompts="1" count="2">
    <dataValidation type="list" allowBlank="1" showInputMessage="1" showErrorMessage="1" sqref="B17" xr:uid="{00000000-0002-0000-0000-000000000000}">
      <formula1>Heating_elements</formula1>
    </dataValidation>
    <dataValidation type="list" allowBlank="1" showInputMessage="1" showErrorMessage="1" sqref="C18" xr:uid="{00000000-0002-0000-0000-000001000000}">
      <formula1>INDIRECT($P$7)</formula1>
    </dataValidation>
  </dataValidations>
  <pageMargins left="0" right="0.70866141732283472" top="0" bottom="0" header="0.31496062992125984" footer="0.31496062992125984"/>
  <pageSetup paperSize="9" scale="51" orientation="landscape" r:id="rId1"/>
  <headerFooter>
    <oddFooter>&amp;C&amp;1#&amp;"Calibri"&amp;10&amp;K000000Classified as Business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2000000}">
          <x14:formula1>
            <xm:f>Sheet2!$F$3:$F$7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27"/>
  <sheetViews>
    <sheetView topLeftCell="A4" workbookViewId="0">
      <selection activeCell="I19" sqref="I19"/>
    </sheetView>
  </sheetViews>
  <sheetFormatPr defaultRowHeight="14.5" x14ac:dyDescent="0.35"/>
  <cols>
    <col min="2" max="2" width="17.6328125" customWidth="1"/>
    <col min="3" max="3" width="9.453125" customWidth="1"/>
    <col min="4" max="4" width="14.6328125" customWidth="1"/>
    <col min="5" max="5" width="17" customWidth="1"/>
    <col min="6" max="6" width="18.36328125" customWidth="1"/>
    <col min="7" max="7" width="19.54296875" customWidth="1"/>
    <col min="8" max="8" width="4.54296875" customWidth="1"/>
    <col min="9" max="9" width="15.08984375" customWidth="1"/>
    <col min="11" max="11" width="15.6328125" customWidth="1"/>
    <col min="38" max="38" width="12" customWidth="1"/>
    <col min="39" max="39" width="15" customWidth="1"/>
    <col min="40" max="40" width="17.90625" customWidth="1"/>
    <col min="41" max="41" width="18.36328125" customWidth="1"/>
    <col min="42" max="42" width="19.36328125" customWidth="1"/>
    <col min="43" max="43" width="18.08984375" customWidth="1"/>
  </cols>
  <sheetData>
    <row r="1" spans="1:49" x14ac:dyDescent="0.35">
      <c r="F1" s="38" t="s">
        <v>26</v>
      </c>
    </row>
    <row r="2" spans="1:49" ht="15.5" x14ac:dyDescent="0.35">
      <c r="A2" s="5"/>
      <c r="B2" s="197" t="s">
        <v>2</v>
      </c>
      <c r="C2" s="198"/>
      <c r="D2" s="199"/>
      <c r="F2" s="115"/>
    </row>
    <row r="3" spans="1:49" ht="15.5" x14ac:dyDescent="0.35">
      <c r="A3" s="1"/>
      <c r="B3" s="197" t="s">
        <v>5</v>
      </c>
      <c r="C3" s="198"/>
      <c r="D3" s="199"/>
      <c r="F3" s="39">
        <v>220</v>
      </c>
    </row>
    <row r="4" spans="1:49" ht="33" x14ac:dyDescent="0.35">
      <c r="A4" s="1"/>
      <c r="B4" s="34" t="s">
        <v>6</v>
      </c>
      <c r="C4" s="200" t="s">
        <v>18</v>
      </c>
      <c r="D4" s="201"/>
      <c r="F4" s="39">
        <v>230</v>
      </c>
    </row>
    <row r="5" spans="1:49" ht="33" x14ac:dyDescent="0.35">
      <c r="A5" s="1"/>
      <c r="B5" s="24" t="s">
        <v>7</v>
      </c>
      <c r="C5" s="200" t="s">
        <v>19</v>
      </c>
      <c r="D5" s="201"/>
      <c r="F5" s="39">
        <v>240</v>
      </c>
    </row>
    <row r="6" spans="1:49" x14ac:dyDescent="0.35">
      <c r="A6" s="1"/>
      <c r="F6" s="39">
        <v>380</v>
      </c>
    </row>
    <row r="7" spans="1:49" x14ac:dyDescent="0.35">
      <c r="A7" s="1"/>
      <c r="F7" s="39">
        <v>400</v>
      </c>
    </row>
    <row r="8" spans="1:49" ht="15.5" x14ac:dyDescent="0.35">
      <c r="B8" s="193" t="s">
        <v>3</v>
      </c>
      <c r="C8" s="194"/>
      <c r="D8" s="194"/>
      <c r="E8" s="194"/>
      <c r="F8" s="194"/>
      <c r="G8" s="195"/>
      <c r="H8" s="124"/>
      <c r="I8" s="193" t="s">
        <v>3</v>
      </c>
      <c r="J8" s="194"/>
      <c r="K8" s="194"/>
      <c r="L8" s="194"/>
      <c r="M8" s="195"/>
      <c r="O8" s="193" t="s">
        <v>3</v>
      </c>
      <c r="P8" s="194"/>
      <c r="Q8" s="194"/>
      <c r="R8" s="194"/>
      <c r="S8" s="194"/>
      <c r="T8" s="195"/>
      <c r="V8" s="193" t="s">
        <v>3</v>
      </c>
      <c r="W8" s="194"/>
      <c r="X8" s="194"/>
      <c r="Y8" s="194"/>
      <c r="Z8" s="194"/>
      <c r="AA8" s="195"/>
      <c r="AB8" s="124"/>
      <c r="AC8" s="193" t="s">
        <v>3</v>
      </c>
      <c r="AD8" s="194"/>
      <c r="AE8" s="194"/>
      <c r="AF8" s="194"/>
      <c r="AG8" s="195"/>
      <c r="AI8" s="193" t="s">
        <v>3</v>
      </c>
      <c r="AJ8" s="194"/>
      <c r="AK8" s="194"/>
      <c r="AL8" s="194"/>
      <c r="AM8" s="194"/>
      <c r="AN8" s="195"/>
      <c r="AR8" s="191" t="s">
        <v>3</v>
      </c>
      <c r="AS8" s="191"/>
      <c r="AT8" s="191"/>
      <c r="AU8" s="191"/>
      <c r="AV8" s="191"/>
      <c r="AW8" s="2"/>
    </row>
    <row r="9" spans="1:49" ht="15.75" customHeight="1" x14ac:dyDescent="0.35">
      <c r="B9" s="189" t="s">
        <v>53</v>
      </c>
      <c r="C9" s="196"/>
      <c r="D9" s="196"/>
      <c r="E9" s="196"/>
      <c r="F9" s="196"/>
      <c r="G9" s="190"/>
      <c r="H9" s="125"/>
      <c r="I9" s="189" t="s">
        <v>55</v>
      </c>
      <c r="J9" s="196"/>
      <c r="K9" s="196"/>
      <c r="L9" s="196"/>
      <c r="M9" s="190"/>
      <c r="O9" s="189" t="s">
        <v>54</v>
      </c>
      <c r="P9" s="196"/>
      <c r="Q9" s="196"/>
      <c r="R9" s="196"/>
      <c r="S9" s="196"/>
      <c r="T9" s="190"/>
      <c r="V9" s="189" t="s">
        <v>36</v>
      </c>
      <c r="W9" s="196"/>
      <c r="X9" s="196"/>
      <c r="Y9" s="196"/>
      <c r="Z9" s="196"/>
      <c r="AA9" s="190"/>
      <c r="AB9" s="125"/>
      <c r="AC9" s="189" t="s">
        <v>60</v>
      </c>
      <c r="AD9" s="196"/>
      <c r="AE9" s="196"/>
      <c r="AF9" s="196"/>
      <c r="AG9" s="190"/>
      <c r="AI9" s="189" t="s">
        <v>37</v>
      </c>
      <c r="AJ9" s="196"/>
      <c r="AK9" s="196"/>
      <c r="AL9" s="196"/>
      <c r="AM9" s="196"/>
      <c r="AN9" s="190"/>
      <c r="AR9" s="192" t="s">
        <v>20</v>
      </c>
      <c r="AS9" s="192"/>
      <c r="AT9" s="192"/>
      <c r="AU9" s="192"/>
      <c r="AV9" s="192"/>
      <c r="AW9" s="104"/>
    </row>
    <row r="10" spans="1:49" ht="78.75" customHeight="1" x14ac:dyDescent="0.35">
      <c r="B10" s="187" t="s">
        <v>1</v>
      </c>
      <c r="C10" s="30"/>
      <c r="D10" s="30"/>
      <c r="E10" s="29"/>
      <c r="F10" s="29"/>
      <c r="G10" s="29"/>
      <c r="H10" s="126"/>
      <c r="I10" s="187" t="s">
        <v>1</v>
      </c>
      <c r="J10" s="30"/>
      <c r="K10" s="29"/>
      <c r="L10" s="29"/>
      <c r="M10" s="29"/>
      <c r="O10" s="187" t="s">
        <v>1</v>
      </c>
      <c r="P10" s="30" t="s">
        <v>10</v>
      </c>
      <c r="Q10" s="30"/>
      <c r="R10" s="29" t="s">
        <v>12</v>
      </c>
      <c r="S10" s="29" t="s">
        <v>13</v>
      </c>
      <c r="T10" s="29"/>
      <c r="V10" s="187" t="s">
        <v>1</v>
      </c>
      <c r="W10" s="30" t="s">
        <v>10</v>
      </c>
      <c r="X10" s="30"/>
      <c r="Y10" s="29" t="s">
        <v>12</v>
      </c>
      <c r="Z10" s="29" t="s">
        <v>13</v>
      </c>
      <c r="AA10" s="29"/>
      <c r="AB10" s="126"/>
      <c r="AC10" s="187" t="s">
        <v>1</v>
      </c>
      <c r="AD10" s="30"/>
      <c r="AE10" s="29"/>
      <c r="AF10" s="29"/>
      <c r="AG10" s="29"/>
      <c r="AI10" s="187" t="s">
        <v>1</v>
      </c>
      <c r="AJ10" s="30" t="s">
        <v>10</v>
      </c>
      <c r="AK10" s="30"/>
      <c r="AL10" s="29" t="s">
        <v>12</v>
      </c>
      <c r="AM10" s="29" t="s">
        <v>13</v>
      </c>
      <c r="AN10" s="29"/>
      <c r="AR10" s="35" t="s">
        <v>1</v>
      </c>
      <c r="AS10" s="29" t="s">
        <v>23</v>
      </c>
      <c r="AT10" s="29" t="s">
        <v>22</v>
      </c>
      <c r="AU10" s="29" t="s">
        <v>14</v>
      </c>
      <c r="AV10" s="29" t="s">
        <v>15</v>
      </c>
    </row>
    <row r="11" spans="1:49" ht="23.25" customHeight="1" x14ac:dyDescent="0.35">
      <c r="B11" s="188"/>
      <c r="C11" s="30" t="s">
        <v>11</v>
      </c>
      <c r="D11" s="29" t="s">
        <v>23</v>
      </c>
      <c r="E11" s="29" t="s">
        <v>22</v>
      </c>
      <c r="F11" s="29" t="s">
        <v>14</v>
      </c>
      <c r="G11" s="29" t="s">
        <v>15</v>
      </c>
      <c r="H11" s="126"/>
      <c r="I11" s="188"/>
      <c r="J11" s="30" t="s">
        <v>11</v>
      </c>
      <c r="K11" s="29" t="s">
        <v>22</v>
      </c>
      <c r="L11" s="29" t="s">
        <v>14</v>
      </c>
      <c r="M11" s="29" t="s">
        <v>15</v>
      </c>
      <c r="O11" s="188"/>
      <c r="P11" s="30" t="s">
        <v>11</v>
      </c>
      <c r="Q11" s="29" t="s">
        <v>23</v>
      </c>
      <c r="R11" s="29" t="s">
        <v>22</v>
      </c>
      <c r="S11" s="29" t="s">
        <v>14</v>
      </c>
      <c r="T11" s="29" t="s">
        <v>15</v>
      </c>
      <c r="V11" s="188"/>
      <c r="W11" s="30" t="s">
        <v>11</v>
      </c>
      <c r="X11" s="29" t="s">
        <v>23</v>
      </c>
      <c r="Y11" s="29" t="s">
        <v>22</v>
      </c>
      <c r="Z11" s="29" t="s">
        <v>14</v>
      </c>
      <c r="AA11" s="29" t="s">
        <v>15</v>
      </c>
      <c r="AB11" s="126"/>
      <c r="AC11" s="188"/>
      <c r="AD11" s="30" t="s">
        <v>11</v>
      </c>
      <c r="AE11" s="29" t="s">
        <v>22</v>
      </c>
      <c r="AF11" s="29" t="s">
        <v>14</v>
      </c>
      <c r="AG11" s="29" t="s">
        <v>15</v>
      </c>
      <c r="AI11" s="188"/>
      <c r="AJ11" s="30" t="s">
        <v>11</v>
      </c>
      <c r="AK11" s="29" t="s">
        <v>23</v>
      </c>
      <c r="AL11" s="29" t="s">
        <v>22</v>
      </c>
      <c r="AM11" s="29" t="s">
        <v>14</v>
      </c>
      <c r="AN11" s="29" t="s">
        <v>15</v>
      </c>
      <c r="AR11" s="103"/>
      <c r="AS11" s="35" t="s">
        <v>24</v>
      </c>
      <c r="AT11" s="35" t="s">
        <v>8</v>
      </c>
      <c r="AU11" s="35" t="s">
        <v>9</v>
      </c>
      <c r="AV11" s="35" t="s">
        <v>21</v>
      </c>
    </row>
    <row r="12" spans="1:49" ht="33" x14ac:dyDescent="0.35">
      <c r="B12" s="189"/>
      <c r="C12" s="190"/>
      <c r="D12" s="35" t="s">
        <v>24</v>
      </c>
      <c r="E12" s="35" t="s">
        <v>8</v>
      </c>
      <c r="F12" s="35" t="s">
        <v>9</v>
      </c>
      <c r="G12" s="35" t="s">
        <v>21</v>
      </c>
      <c r="H12" s="125"/>
      <c r="I12" s="189"/>
      <c r="J12" s="190"/>
      <c r="K12" s="109" t="s">
        <v>8</v>
      </c>
      <c r="L12" s="109" t="s">
        <v>9</v>
      </c>
      <c r="M12" s="109" t="s">
        <v>21</v>
      </c>
      <c r="O12" s="189"/>
      <c r="P12" s="190"/>
      <c r="Q12" s="35" t="s">
        <v>31</v>
      </c>
      <c r="R12" s="35" t="s">
        <v>32</v>
      </c>
      <c r="S12" s="35" t="s">
        <v>33</v>
      </c>
      <c r="T12" s="35" t="s">
        <v>34</v>
      </c>
      <c r="V12" s="189"/>
      <c r="W12" s="190"/>
      <c r="X12" s="35" t="s">
        <v>56</v>
      </c>
      <c r="Y12" s="35" t="s">
        <v>57</v>
      </c>
      <c r="Z12" s="35" t="s">
        <v>58</v>
      </c>
      <c r="AA12" s="35" t="s">
        <v>59</v>
      </c>
      <c r="AB12" s="125"/>
      <c r="AC12" s="189"/>
      <c r="AD12" s="190"/>
      <c r="AE12" s="109" t="s">
        <v>61</v>
      </c>
      <c r="AF12" s="109" t="s">
        <v>62</v>
      </c>
      <c r="AG12" s="109" t="s">
        <v>63</v>
      </c>
      <c r="AI12" s="189"/>
      <c r="AJ12" s="190"/>
      <c r="AK12" s="35" t="s">
        <v>38</v>
      </c>
      <c r="AL12" s="35" t="s">
        <v>39</v>
      </c>
      <c r="AM12" s="35" t="s">
        <v>40</v>
      </c>
      <c r="AN12" s="35" t="s">
        <v>41</v>
      </c>
      <c r="AR12" s="105">
        <v>5</v>
      </c>
      <c r="AS12" s="23">
        <f>18*100/AR12</f>
        <v>360</v>
      </c>
      <c r="AT12" s="23">
        <f>20*100/AR12</f>
        <v>400</v>
      </c>
      <c r="AU12" s="23">
        <f>30*100/AR12</f>
        <v>600</v>
      </c>
      <c r="AV12" s="28"/>
    </row>
    <row r="13" spans="1:49" ht="15.5" x14ac:dyDescent="0.35">
      <c r="B13" s="7">
        <v>5</v>
      </c>
      <c r="C13" s="7"/>
      <c r="D13" s="127">
        <f>18*100/B13</f>
        <v>360</v>
      </c>
      <c r="E13" s="127">
        <f>20*100/B13</f>
        <v>400</v>
      </c>
      <c r="F13" s="127">
        <f>30*100/B13</f>
        <v>600</v>
      </c>
      <c r="G13" s="128"/>
      <c r="H13" s="8"/>
      <c r="I13" s="7">
        <v>5</v>
      </c>
      <c r="J13" s="7"/>
      <c r="K13" s="127">
        <f>20*100/I13</f>
        <v>400</v>
      </c>
      <c r="L13" s="127">
        <f>30*100/I13</f>
        <v>600</v>
      </c>
      <c r="M13" s="128"/>
      <c r="O13" s="7">
        <v>5</v>
      </c>
      <c r="P13" s="7"/>
      <c r="Q13" s="127">
        <f>18*100/O13*0.915</f>
        <v>329.40000000000003</v>
      </c>
      <c r="R13" s="127">
        <f>20*100/O13*0.915</f>
        <v>366</v>
      </c>
      <c r="S13" s="127">
        <f>30*100/O13*0.915</f>
        <v>549</v>
      </c>
      <c r="T13" s="128"/>
      <c r="V13" s="7">
        <v>5</v>
      </c>
      <c r="W13" s="7"/>
      <c r="X13" s="127">
        <v>392</v>
      </c>
      <c r="Y13" s="127">
        <v>435.6</v>
      </c>
      <c r="Z13" s="127">
        <v>653.4</v>
      </c>
      <c r="AA13" s="128"/>
      <c r="AB13" s="129"/>
      <c r="AC13" s="7">
        <v>5</v>
      </c>
      <c r="AD13" s="7"/>
      <c r="AE13" s="127">
        <v>361</v>
      </c>
      <c r="AF13" s="127">
        <v>541.6</v>
      </c>
      <c r="AG13" s="128"/>
      <c r="AI13" s="7">
        <v>5</v>
      </c>
      <c r="AJ13" s="7"/>
      <c r="AK13" s="23">
        <f>18*100/AI13*0.82</f>
        <v>295.2</v>
      </c>
      <c r="AL13" s="23">
        <f>20*100/AI13*0.82</f>
        <v>328</v>
      </c>
      <c r="AM13" s="23">
        <f>30*100/AI13*0.82</f>
        <v>491.99999999999994</v>
      </c>
      <c r="AN13" s="28"/>
      <c r="AR13" s="105">
        <v>7.5</v>
      </c>
      <c r="AS13" s="23">
        <f>18*100/AR13</f>
        <v>240</v>
      </c>
      <c r="AT13" s="23">
        <f>20*100/AR13</f>
        <v>266.66666666666669</v>
      </c>
      <c r="AU13" s="23">
        <f>30*100/AR13</f>
        <v>400</v>
      </c>
      <c r="AV13" s="28"/>
    </row>
    <row r="14" spans="1:49" ht="15.5" x14ac:dyDescent="0.35">
      <c r="B14" s="7">
        <v>7.5</v>
      </c>
      <c r="C14" s="7"/>
      <c r="D14" s="127">
        <f>18*100/B14</f>
        <v>240</v>
      </c>
      <c r="E14" s="127">
        <f>20*100/B14</f>
        <v>266.66666666666669</v>
      </c>
      <c r="F14" s="127">
        <f>30*100/B14</f>
        <v>400</v>
      </c>
      <c r="G14" s="128"/>
      <c r="H14" s="8"/>
      <c r="I14" s="7">
        <v>7.5</v>
      </c>
      <c r="J14" s="7"/>
      <c r="K14" s="127">
        <f>20*100/I14</f>
        <v>266.66666666666669</v>
      </c>
      <c r="L14" s="127">
        <f>30*100/I14</f>
        <v>400</v>
      </c>
      <c r="M14" s="128"/>
      <c r="O14" s="7">
        <v>7.5</v>
      </c>
      <c r="P14" s="7"/>
      <c r="Q14" s="127">
        <f>18*100/O14*0.915</f>
        <v>219.60000000000002</v>
      </c>
      <c r="R14" s="127">
        <f>20*100/O14*0.915</f>
        <v>244.00000000000003</v>
      </c>
      <c r="S14" s="127">
        <f t="shared" ref="S14:S16" si="0">30*100/O14*0.915</f>
        <v>366</v>
      </c>
      <c r="T14" s="128"/>
      <c r="V14" s="7">
        <v>7.5</v>
      </c>
      <c r="W14" s="7"/>
      <c r="X14" s="127">
        <v>261.3</v>
      </c>
      <c r="Y14" s="127">
        <v>290.39999999999998</v>
      </c>
      <c r="Z14" s="127">
        <v>435.6</v>
      </c>
      <c r="AA14" s="128"/>
      <c r="AB14" s="129"/>
      <c r="AC14" s="7">
        <v>7.5</v>
      </c>
      <c r="AD14" s="7"/>
      <c r="AE14" s="127">
        <v>240.7</v>
      </c>
      <c r="AF14" s="127">
        <v>361.06666666666666</v>
      </c>
      <c r="AG14" s="128"/>
      <c r="AI14" s="7">
        <v>7.5</v>
      </c>
      <c r="AJ14" s="7"/>
      <c r="AK14" s="23">
        <f>18*100/AI14*0.82</f>
        <v>196.79999999999998</v>
      </c>
      <c r="AL14" s="23">
        <f>20*100/AI14*0.82</f>
        <v>218.66666666666666</v>
      </c>
      <c r="AM14" s="23">
        <f t="shared" ref="AM14:AM16" si="1">30*100/AI14*0.82</f>
        <v>328</v>
      </c>
      <c r="AN14" s="28"/>
      <c r="AR14" s="105">
        <v>10</v>
      </c>
      <c r="AS14" s="7"/>
      <c r="AT14" s="23"/>
      <c r="AU14" s="23">
        <f>30*100/AR14</f>
        <v>300</v>
      </c>
      <c r="AV14" s="7">
        <v>300</v>
      </c>
    </row>
    <row r="15" spans="1:49" ht="15.5" x14ac:dyDescent="0.35">
      <c r="B15" s="7">
        <v>10</v>
      </c>
      <c r="C15" s="7"/>
      <c r="D15" s="127"/>
      <c r="E15" s="127"/>
      <c r="F15" s="127">
        <f>30*100/B15</f>
        <v>300</v>
      </c>
      <c r="G15" s="127">
        <v>300</v>
      </c>
      <c r="H15" s="3"/>
      <c r="I15" s="7">
        <v>10</v>
      </c>
      <c r="J15" s="7"/>
      <c r="K15" s="127"/>
      <c r="L15" s="127">
        <f>30*100/I15</f>
        <v>300</v>
      </c>
      <c r="M15" s="127">
        <v>300</v>
      </c>
      <c r="O15" s="7">
        <v>10</v>
      </c>
      <c r="P15" s="7"/>
      <c r="Q15" s="127"/>
      <c r="R15" s="127"/>
      <c r="S15" s="127">
        <f t="shared" si="0"/>
        <v>274.5</v>
      </c>
      <c r="T15" s="127">
        <f>300*0.915</f>
        <v>274.5</v>
      </c>
      <c r="V15" s="7">
        <v>10</v>
      </c>
      <c r="W15" s="7"/>
      <c r="X15" s="127"/>
      <c r="Y15" s="127"/>
      <c r="Z15" s="127">
        <v>326.7</v>
      </c>
      <c r="AA15" s="127">
        <v>326.7</v>
      </c>
      <c r="AB15" s="130"/>
      <c r="AC15" s="7">
        <v>10</v>
      </c>
      <c r="AD15" s="7"/>
      <c r="AE15" s="127"/>
      <c r="AF15" s="127">
        <v>270.8</v>
      </c>
      <c r="AG15" s="127">
        <v>270.8</v>
      </c>
      <c r="AI15" s="7">
        <v>10</v>
      </c>
      <c r="AJ15" s="7"/>
      <c r="AK15" s="7"/>
      <c r="AL15" s="23"/>
      <c r="AM15" s="23">
        <f t="shared" si="1"/>
        <v>245.99999999999997</v>
      </c>
      <c r="AN15" s="7">
        <f>300*0.82</f>
        <v>245.99999999999997</v>
      </c>
      <c r="AR15" s="105">
        <v>12.5</v>
      </c>
      <c r="AS15" s="7"/>
      <c r="AT15" s="23"/>
      <c r="AU15" s="23">
        <f>30*100/AR15</f>
        <v>240</v>
      </c>
      <c r="AV15" s="28"/>
    </row>
    <row r="16" spans="1:49" ht="15.5" x14ac:dyDescent="0.35">
      <c r="B16" s="7">
        <v>12.5</v>
      </c>
      <c r="C16" s="7"/>
      <c r="D16" s="127"/>
      <c r="E16" s="127"/>
      <c r="F16" s="127">
        <f>30*100/B16</f>
        <v>240</v>
      </c>
      <c r="G16" s="128"/>
      <c r="H16" s="8"/>
      <c r="I16" s="7">
        <v>12.5</v>
      </c>
      <c r="J16" s="7"/>
      <c r="K16" s="127"/>
      <c r="L16" s="127">
        <f>30*100/I16</f>
        <v>240</v>
      </c>
      <c r="M16" s="128"/>
      <c r="O16" s="7">
        <v>12.5</v>
      </c>
      <c r="P16" s="7"/>
      <c r="Q16" s="127"/>
      <c r="R16" s="127"/>
      <c r="S16" s="127">
        <f t="shared" si="0"/>
        <v>219.60000000000002</v>
      </c>
      <c r="T16" s="128"/>
      <c r="V16" s="7">
        <v>12.5</v>
      </c>
      <c r="W16" s="7"/>
      <c r="X16" s="127"/>
      <c r="Y16" s="127"/>
      <c r="Z16" s="127">
        <v>261.39999999999998</v>
      </c>
      <c r="AA16" s="128"/>
      <c r="AB16" s="129"/>
      <c r="AC16" s="7">
        <v>12.5</v>
      </c>
      <c r="AD16" s="7"/>
      <c r="AE16" s="127"/>
      <c r="AF16" s="127">
        <v>216.64</v>
      </c>
      <c r="AG16" s="128"/>
      <c r="AI16" s="7">
        <v>12.5</v>
      </c>
      <c r="AJ16" s="7"/>
      <c r="AK16" s="7"/>
      <c r="AL16" s="23"/>
      <c r="AM16" s="23">
        <f t="shared" si="1"/>
        <v>196.79999999999998</v>
      </c>
      <c r="AN16" s="28"/>
      <c r="AR16" s="31" t="s">
        <v>17</v>
      </c>
    </row>
    <row r="17" spans="2:17" ht="15.5" x14ac:dyDescent="0.35">
      <c r="B17" s="31" t="s">
        <v>17</v>
      </c>
    </row>
    <row r="18" spans="2:17" ht="15.5" x14ac:dyDescent="0.35">
      <c r="B18" s="31"/>
    </row>
    <row r="19" spans="2:17" x14ac:dyDescent="0.35">
      <c r="C19" s="49">
        <v>230</v>
      </c>
      <c r="D19" s="49"/>
      <c r="E19" s="50">
        <v>220</v>
      </c>
      <c r="F19" s="50">
        <v>240</v>
      </c>
      <c r="G19" s="50">
        <v>208</v>
      </c>
      <c r="H19" s="50">
        <v>400</v>
      </c>
      <c r="I19" s="108">
        <v>380</v>
      </c>
      <c r="K19" s="202"/>
      <c r="L19" s="202"/>
      <c r="M19" s="202"/>
      <c r="N19" s="43"/>
      <c r="O19" s="202"/>
      <c r="P19" s="202"/>
      <c r="Q19" s="202"/>
    </row>
    <row r="20" spans="2:17" ht="31" x14ac:dyDescent="0.35">
      <c r="B20" s="40" t="s">
        <v>46</v>
      </c>
      <c r="C20" s="41">
        <v>18</v>
      </c>
      <c r="D20" s="42" t="s">
        <v>25</v>
      </c>
      <c r="E20" s="110">
        <f>($E$19*$E$19)/(($C$19*$C$19)/C20)</f>
        <v>16.46880907372401</v>
      </c>
      <c r="F20" s="110">
        <f>($F$19*$F$19)/(($C$19*$C$19)/C20)</f>
        <v>19.599243856332706</v>
      </c>
      <c r="G20" s="111">
        <f>($G$19*$G$19)/(($C$19*$C$19)/C20)</f>
        <v>14.721209829867675</v>
      </c>
      <c r="H20" s="77" t="s">
        <v>51</v>
      </c>
      <c r="I20" s="77" t="s">
        <v>51</v>
      </c>
      <c r="K20" s="33"/>
      <c r="L20" s="43"/>
      <c r="M20" s="44"/>
      <c r="N20" s="43"/>
      <c r="O20" s="33"/>
      <c r="P20" s="43"/>
      <c r="Q20" s="44"/>
    </row>
    <row r="21" spans="2:17" ht="15.5" x14ac:dyDescent="0.35">
      <c r="B21" s="45" t="s">
        <v>47</v>
      </c>
      <c r="C21" s="43">
        <v>20</v>
      </c>
      <c r="D21" s="44" t="s">
        <v>25</v>
      </c>
      <c r="E21" s="110">
        <f t="shared" ref="E21:E27" si="2">($E$19*$E$19)/(($C$19*$C$19)/C21)</f>
        <v>18.298676748582231</v>
      </c>
      <c r="F21" s="110">
        <f t="shared" ref="F21:F27" si="3">($F$19*$F$19)/(($C$19*$C$19)/C21)</f>
        <v>21.776937618147446</v>
      </c>
      <c r="G21" s="111">
        <f>($G$19*$G$19)/(($C$19*$C$19)/C21)</f>
        <v>16.356899810964084</v>
      </c>
      <c r="H21" s="78">
        <v>20</v>
      </c>
      <c r="I21" s="112">
        <f t="shared" ref="I21:I27" si="4">($I$19*$I$19)/(($H$19*$H$19)/C21)</f>
        <v>18.05</v>
      </c>
      <c r="K21" s="33"/>
      <c r="L21" s="43"/>
      <c r="M21" s="44"/>
      <c r="N21" s="43"/>
      <c r="O21" s="33"/>
      <c r="P21" s="43"/>
      <c r="Q21" s="44"/>
    </row>
    <row r="22" spans="2:17" ht="15.5" x14ac:dyDescent="0.35">
      <c r="B22" s="45" t="s">
        <v>48</v>
      </c>
      <c r="C22" s="43">
        <v>20</v>
      </c>
      <c r="D22" s="44" t="s">
        <v>25</v>
      </c>
      <c r="E22" s="110">
        <f t="shared" si="2"/>
        <v>18.298676748582231</v>
      </c>
      <c r="F22" s="110">
        <f t="shared" si="3"/>
        <v>21.776937618147446</v>
      </c>
      <c r="G22" s="111">
        <f t="shared" ref="G22:G27" si="5">($G$19*$G$19)/(($C$19*$C$19)/C22)</f>
        <v>16.356899810964084</v>
      </c>
      <c r="H22" s="78">
        <v>20</v>
      </c>
      <c r="I22" s="112">
        <f t="shared" si="4"/>
        <v>18.05</v>
      </c>
      <c r="K22" s="33"/>
      <c r="L22" s="43"/>
      <c r="M22" s="44"/>
      <c r="N22" s="43"/>
      <c r="O22" s="33"/>
      <c r="P22" s="43"/>
      <c r="Q22" s="44"/>
    </row>
    <row r="23" spans="2:17" ht="15.5" x14ac:dyDescent="0.35">
      <c r="B23" s="45" t="s">
        <v>52</v>
      </c>
      <c r="C23" s="43">
        <v>20</v>
      </c>
      <c r="D23" s="107" t="s">
        <v>25</v>
      </c>
      <c r="E23" s="110">
        <f t="shared" si="2"/>
        <v>18.298676748582231</v>
      </c>
      <c r="F23" s="110">
        <f t="shared" si="3"/>
        <v>21.776937618147446</v>
      </c>
      <c r="G23" s="111">
        <f t="shared" si="5"/>
        <v>16.356899810964084</v>
      </c>
      <c r="H23" s="77">
        <v>20</v>
      </c>
      <c r="I23" s="112">
        <f t="shared" si="4"/>
        <v>18.05</v>
      </c>
      <c r="K23" s="33"/>
      <c r="L23" s="43"/>
      <c r="M23" s="107"/>
      <c r="N23" s="43"/>
      <c r="O23" s="33"/>
      <c r="P23" s="43"/>
      <c r="Q23" s="107"/>
    </row>
    <row r="24" spans="2:17" ht="15.5" x14ac:dyDescent="0.35">
      <c r="B24" s="45" t="s">
        <v>49</v>
      </c>
      <c r="C24" s="43">
        <v>30</v>
      </c>
      <c r="D24" s="44" t="s">
        <v>25</v>
      </c>
      <c r="E24" s="110">
        <f t="shared" si="2"/>
        <v>27.448015122873347</v>
      </c>
      <c r="F24" s="110">
        <f t="shared" si="3"/>
        <v>32.665406427221171</v>
      </c>
      <c r="G24" s="111">
        <f t="shared" si="5"/>
        <v>24.535349716446127</v>
      </c>
      <c r="H24" s="77">
        <v>30</v>
      </c>
      <c r="I24" s="112">
        <f t="shared" si="4"/>
        <v>27.075000000000003</v>
      </c>
      <c r="K24" s="33"/>
      <c r="L24" s="43"/>
      <c r="M24" s="44"/>
      <c r="N24" s="43"/>
      <c r="O24" s="33"/>
      <c r="P24" s="43"/>
      <c r="Q24" s="44"/>
    </row>
    <row r="25" spans="2:17" ht="15.5" x14ac:dyDescent="0.35">
      <c r="B25" s="45" t="s">
        <v>50</v>
      </c>
      <c r="C25" s="43">
        <v>30</v>
      </c>
      <c r="D25" s="44" t="s">
        <v>25</v>
      </c>
      <c r="E25" s="110">
        <f t="shared" si="2"/>
        <v>27.448015122873347</v>
      </c>
      <c r="F25" s="110">
        <f t="shared" si="3"/>
        <v>32.665406427221171</v>
      </c>
      <c r="G25" s="111">
        <f t="shared" si="5"/>
        <v>24.535349716446127</v>
      </c>
      <c r="H25" s="77">
        <v>30</v>
      </c>
      <c r="I25" s="112">
        <f t="shared" si="4"/>
        <v>27.075000000000003</v>
      </c>
      <c r="K25" s="33"/>
      <c r="L25" s="43"/>
      <c r="M25" s="44"/>
      <c r="N25" s="43"/>
      <c r="O25" s="33"/>
      <c r="P25" s="43"/>
      <c r="Q25" s="44"/>
    </row>
    <row r="26" spans="2:17" ht="16.5" x14ac:dyDescent="0.35">
      <c r="B26" s="45" t="s">
        <v>82</v>
      </c>
      <c r="C26" s="43">
        <v>300</v>
      </c>
      <c r="D26" s="44" t="s">
        <v>28</v>
      </c>
      <c r="E26" s="110">
        <f t="shared" si="2"/>
        <v>274.48015122873346</v>
      </c>
      <c r="F26" s="110">
        <f t="shared" si="3"/>
        <v>326.65406427221171</v>
      </c>
      <c r="G26" s="111">
        <f t="shared" si="5"/>
        <v>245.35349716446123</v>
      </c>
      <c r="H26" s="77">
        <v>300</v>
      </c>
      <c r="I26" s="112">
        <f t="shared" si="4"/>
        <v>270.75</v>
      </c>
      <c r="K26" s="33"/>
      <c r="L26" s="43"/>
      <c r="M26" s="44"/>
      <c r="N26" s="43"/>
      <c r="O26" s="33"/>
      <c r="P26" s="43"/>
      <c r="Q26" s="44"/>
    </row>
    <row r="27" spans="2:17" ht="16.5" x14ac:dyDescent="0.35">
      <c r="B27" s="46" t="s">
        <v>83</v>
      </c>
      <c r="C27" s="47">
        <v>300</v>
      </c>
      <c r="D27" s="48" t="s">
        <v>28</v>
      </c>
      <c r="E27" s="110">
        <f t="shared" si="2"/>
        <v>274.48015122873346</v>
      </c>
      <c r="F27" s="110">
        <f t="shared" si="3"/>
        <v>326.65406427221171</v>
      </c>
      <c r="G27" s="111">
        <f t="shared" si="5"/>
        <v>245.35349716446123</v>
      </c>
      <c r="H27" s="79">
        <v>300</v>
      </c>
      <c r="I27" s="112">
        <f t="shared" si="4"/>
        <v>270.75</v>
      </c>
      <c r="K27" s="33"/>
      <c r="L27" s="43"/>
      <c r="M27" s="44"/>
      <c r="N27" s="43"/>
      <c r="O27" s="33"/>
      <c r="P27" s="43"/>
      <c r="Q27" s="44"/>
    </row>
  </sheetData>
  <mergeCells count="32">
    <mergeCell ref="K19:M19"/>
    <mergeCell ref="O19:Q19"/>
    <mergeCell ref="AI8:AN8"/>
    <mergeCell ref="AI9:AN9"/>
    <mergeCell ref="AI10:AI11"/>
    <mergeCell ref="AI12:AJ12"/>
    <mergeCell ref="O8:T8"/>
    <mergeCell ref="O9:T9"/>
    <mergeCell ref="O10:O11"/>
    <mergeCell ref="O12:P12"/>
    <mergeCell ref="V8:AA8"/>
    <mergeCell ref="V9:AA9"/>
    <mergeCell ref="V10:V11"/>
    <mergeCell ref="V12:W12"/>
    <mergeCell ref="AC8:AG8"/>
    <mergeCell ref="AC9:AG9"/>
    <mergeCell ref="B2:D2"/>
    <mergeCell ref="B8:G8"/>
    <mergeCell ref="B3:D3"/>
    <mergeCell ref="B9:G9"/>
    <mergeCell ref="B10:B11"/>
    <mergeCell ref="C4:D4"/>
    <mergeCell ref="C5:D5"/>
    <mergeCell ref="AC10:AC11"/>
    <mergeCell ref="AC12:AD12"/>
    <mergeCell ref="AR8:AV8"/>
    <mergeCell ref="AR9:AV9"/>
    <mergeCell ref="B12:C12"/>
    <mergeCell ref="I10:I11"/>
    <mergeCell ref="I12:J12"/>
    <mergeCell ref="I8:M8"/>
    <mergeCell ref="I9:M9"/>
  </mergeCells>
  <pageMargins left="0.7" right="0.7" top="0.75" bottom="0.75" header="0.3" footer="0.3"/>
  <pageSetup paperSize="9" orientation="portrait" r:id="rId1"/>
  <headerFooter>
    <oddFooter>&amp;C&amp;1#&amp;"Calibri"&amp;10&amp;K000000Classified as Business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4"/>
  <sheetViews>
    <sheetView workbookViewId="0">
      <selection activeCell="D28" sqref="D28"/>
    </sheetView>
  </sheetViews>
  <sheetFormatPr defaultRowHeight="14.5" x14ac:dyDescent="0.35"/>
  <cols>
    <col min="2" max="2" width="11.90625" customWidth="1"/>
    <col min="3" max="3" width="11" customWidth="1"/>
    <col min="4" max="4" width="11.453125" customWidth="1"/>
    <col min="5" max="5" width="12.54296875" customWidth="1"/>
    <col min="8" max="8" width="8.90625" style="132"/>
  </cols>
  <sheetData>
    <row r="1" spans="1:20" x14ac:dyDescent="0.35">
      <c r="B1" s="38"/>
      <c r="C1" s="38"/>
      <c r="D1" s="38"/>
      <c r="E1" s="38"/>
      <c r="F1" s="38"/>
      <c r="G1" s="38"/>
      <c r="H1" s="131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x14ac:dyDescent="0.35">
      <c r="D2" s="122">
        <v>5</v>
      </c>
      <c r="E2" s="122">
        <v>7.5</v>
      </c>
      <c r="F2" s="122">
        <v>10</v>
      </c>
      <c r="G2" s="122">
        <v>12.5</v>
      </c>
    </row>
    <row r="3" spans="1:20" x14ac:dyDescent="0.35">
      <c r="A3" t="str">
        <f>B3&amp;C3</f>
        <v>23018</v>
      </c>
      <c r="B3" s="51">
        <v>230</v>
      </c>
      <c r="C3" s="52">
        <v>18</v>
      </c>
      <c r="D3" s="53">
        <f>C3*100/$D$2</f>
        <v>360</v>
      </c>
      <c r="E3" s="53">
        <f>C3*100/$E$2</f>
        <v>240</v>
      </c>
      <c r="F3" s="53"/>
      <c r="G3" s="54"/>
      <c r="H3" s="131" t="s">
        <v>70</v>
      </c>
      <c r="I3" s="122"/>
    </row>
    <row r="4" spans="1:20" x14ac:dyDescent="0.35">
      <c r="A4" t="str">
        <f t="shared" ref="A4:A24" si="0">B4&amp;C4</f>
        <v>23020</v>
      </c>
      <c r="B4" s="55">
        <v>230</v>
      </c>
      <c r="C4" s="56">
        <v>20</v>
      </c>
      <c r="D4" s="57">
        <f t="shared" ref="D4:D5" si="1">C4*100/$D$2</f>
        <v>400</v>
      </c>
      <c r="E4" s="57">
        <f t="shared" ref="E4:E5" si="2">C4*100/$E$2</f>
        <v>266.66666666666669</v>
      </c>
      <c r="F4" s="57"/>
      <c r="G4" s="58"/>
      <c r="H4" s="131" t="s">
        <v>71</v>
      </c>
      <c r="I4" s="122"/>
    </row>
    <row r="5" spans="1:20" x14ac:dyDescent="0.35">
      <c r="A5" t="str">
        <f t="shared" si="0"/>
        <v>23030</v>
      </c>
      <c r="B5" s="55">
        <v>230</v>
      </c>
      <c r="C5" s="56">
        <v>30</v>
      </c>
      <c r="D5" s="57">
        <f t="shared" si="1"/>
        <v>600</v>
      </c>
      <c r="E5" s="57">
        <f t="shared" si="2"/>
        <v>400</v>
      </c>
      <c r="F5" s="57">
        <f>C5*100/$F$2</f>
        <v>300</v>
      </c>
      <c r="G5" s="58">
        <f>C5*100/$G$2</f>
        <v>240</v>
      </c>
      <c r="H5" s="131" t="s">
        <v>72</v>
      </c>
      <c r="I5" s="123"/>
    </row>
    <row r="6" spans="1:20" x14ac:dyDescent="0.35">
      <c r="A6" t="str">
        <f t="shared" si="0"/>
        <v>230300</v>
      </c>
      <c r="B6" s="59">
        <v>230</v>
      </c>
      <c r="C6" s="60">
        <v>300</v>
      </c>
      <c r="D6" s="61"/>
      <c r="E6" s="61"/>
      <c r="F6" s="61">
        <f>C6</f>
        <v>300</v>
      </c>
      <c r="G6" s="62"/>
      <c r="H6" s="131" t="s">
        <v>73</v>
      </c>
      <c r="I6" s="122"/>
    </row>
    <row r="7" spans="1:20" x14ac:dyDescent="0.35">
      <c r="A7" t="str">
        <f t="shared" si="0"/>
        <v>22016,468809073724</v>
      </c>
      <c r="B7" s="51">
        <v>220</v>
      </c>
      <c r="C7" s="118">
        <f>Sheet2!E20</f>
        <v>16.46880907372401</v>
      </c>
      <c r="D7" s="63">
        <f>C7*100/$D$2</f>
        <v>329.37618147448018</v>
      </c>
      <c r="E7" s="63">
        <f>C7*100/$E$2</f>
        <v>219.5841209829868</v>
      </c>
      <c r="F7" s="63"/>
      <c r="G7" s="64"/>
      <c r="H7" s="131" t="s">
        <v>74</v>
      </c>
      <c r="I7" s="122"/>
    </row>
    <row r="8" spans="1:20" x14ac:dyDescent="0.35">
      <c r="A8" t="str">
        <f t="shared" si="0"/>
        <v>22018,2986767485822</v>
      </c>
      <c r="B8" s="55">
        <v>220</v>
      </c>
      <c r="C8" s="119">
        <f>Sheet2!E21</f>
        <v>18.298676748582231</v>
      </c>
      <c r="D8" s="65">
        <f t="shared" ref="D8:D9" si="3">C8*100/$D$2</f>
        <v>365.97353497164465</v>
      </c>
      <c r="E8" s="65">
        <f t="shared" ref="E8:E9" si="4">C8*100/$E$2</f>
        <v>243.98235664776308</v>
      </c>
      <c r="F8" s="65"/>
      <c r="G8" s="66"/>
      <c r="H8" s="131" t="s">
        <v>75</v>
      </c>
      <c r="I8" s="122"/>
    </row>
    <row r="9" spans="1:20" x14ac:dyDescent="0.35">
      <c r="A9" t="str">
        <f t="shared" si="0"/>
        <v>22027,4480151228733</v>
      </c>
      <c r="B9" s="55">
        <v>220</v>
      </c>
      <c r="C9" s="119">
        <f>Sheet2!E24</f>
        <v>27.448015122873347</v>
      </c>
      <c r="D9" s="65">
        <f t="shared" si="3"/>
        <v>548.96030245746692</v>
      </c>
      <c r="E9" s="65">
        <f t="shared" si="4"/>
        <v>365.97353497164465</v>
      </c>
      <c r="F9" s="65">
        <f>C9*100/$F$2</f>
        <v>274.48015122873346</v>
      </c>
      <c r="G9" s="66">
        <f>C9*100/$G$2</f>
        <v>219.58412098298678</v>
      </c>
      <c r="H9" s="131" t="s">
        <v>77</v>
      </c>
      <c r="I9" s="123"/>
    </row>
    <row r="10" spans="1:20" x14ac:dyDescent="0.35">
      <c r="A10" t="str">
        <f t="shared" si="0"/>
        <v>220274,480151228733</v>
      </c>
      <c r="B10" s="59">
        <v>220</v>
      </c>
      <c r="C10" s="120">
        <f>Sheet2!E27</f>
        <v>274.48015122873346</v>
      </c>
      <c r="D10" s="67"/>
      <c r="E10" s="67"/>
      <c r="F10" s="67">
        <f>C10</f>
        <v>274.48015122873346</v>
      </c>
      <c r="G10" s="68"/>
      <c r="H10" s="131" t="s">
        <v>79</v>
      </c>
      <c r="I10" s="122"/>
    </row>
    <row r="11" spans="1:20" x14ac:dyDescent="0.35">
      <c r="A11" t="str">
        <f t="shared" si="0"/>
        <v>24019,5992438563327</v>
      </c>
      <c r="B11" s="51">
        <v>240</v>
      </c>
      <c r="C11" s="118">
        <f>Sheet2!F20</f>
        <v>19.599243856332706</v>
      </c>
      <c r="D11" s="63">
        <f>C11*100/$D$2</f>
        <v>391.98487712665411</v>
      </c>
      <c r="E11" s="63">
        <f>C11*100/$E$2</f>
        <v>261.32325141776943</v>
      </c>
      <c r="F11" s="63"/>
      <c r="G11" s="64"/>
      <c r="H11" s="131" t="s">
        <v>76</v>
      </c>
      <c r="I11" s="122"/>
    </row>
    <row r="12" spans="1:20" x14ac:dyDescent="0.35">
      <c r="A12" t="str">
        <f t="shared" si="0"/>
        <v>24021,7769376181474</v>
      </c>
      <c r="B12" s="55">
        <v>240</v>
      </c>
      <c r="C12" s="119">
        <f>Sheet2!F21</f>
        <v>21.776937618147446</v>
      </c>
      <c r="D12" s="65">
        <f t="shared" ref="D12:D13" si="5">C12*100/$D$2</f>
        <v>435.53875236294891</v>
      </c>
      <c r="E12" s="65">
        <f t="shared" ref="E12:E13" si="6">C12*100/$E$2</f>
        <v>290.3591682419659</v>
      </c>
      <c r="F12" s="65"/>
      <c r="G12" s="66"/>
      <c r="H12" s="131" t="s">
        <v>81</v>
      </c>
      <c r="I12" s="122"/>
    </row>
    <row r="13" spans="1:20" x14ac:dyDescent="0.35">
      <c r="A13" t="str">
        <f t="shared" si="0"/>
        <v>24032,6654064272212</v>
      </c>
      <c r="B13" s="55">
        <v>240</v>
      </c>
      <c r="C13" s="119">
        <f>Sheet2!F24</f>
        <v>32.665406427221171</v>
      </c>
      <c r="D13" s="65">
        <f t="shared" si="5"/>
        <v>653.30812854442343</v>
      </c>
      <c r="E13" s="65">
        <f t="shared" si="6"/>
        <v>435.53875236294891</v>
      </c>
      <c r="F13" s="65">
        <f>C13*100/$F$2</f>
        <v>326.65406427221171</v>
      </c>
      <c r="G13" s="66">
        <f>C13*100/$G$2</f>
        <v>261.32325141776937</v>
      </c>
      <c r="H13" s="131" t="s">
        <v>78</v>
      </c>
      <c r="I13" s="123"/>
    </row>
    <row r="14" spans="1:20" x14ac:dyDescent="0.35">
      <c r="A14" t="str">
        <f t="shared" si="0"/>
        <v>240326,654064272212</v>
      </c>
      <c r="B14" s="59">
        <v>240</v>
      </c>
      <c r="C14" s="120">
        <f>Sheet2!F26</f>
        <v>326.65406427221171</v>
      </c>
      <c r="D14" s="67"/>
      <c r="E14" s="67"/>
      <c r="F14" s="67">
        <f>C14</f>
        <v>326.65406427221171</v>
      </c>
      <c r="G14" s="68"/>
      <c r="H14" s="131" t="s">
        <v>80</v>
      </c>
      <c r="I14" s="122"/>
    </row>
    <row r="15" spans="1:20" x14ac:dyDescent="0.35">
      <c r="A15" t="str">
        <f t="shared" si="0"/>
        <v>20814,72</v>
      </c>
      <c r="B15" s="51">
        <v>208</v>
      </c>
      <c r="C15" s="118">
        <v>14.72</v>
      </c>
      <c r="D15" s="63">
        <f>C15*100/$D$2</f>
        <v>294.39999999999998</v>
      </c>
      <c r="E15" s="63">
        <f>C15*100/$E$2</f>
        <v>196.26666666666668</v>
      </c>
      <c r="F15" s="63"/>
      <c r="G15" s="64"/>
      <c r="H15" s="131" t="s">
        <v>42</v>
      </c>
      <c r="I15" s="122"/>
    </row>
    <row r="16" spans="1:20" x14ac:dyDescent="0.35">
      <c r="A16" t="str">
        <f t="shared" si="0"/>
        <v>20816,36</v>
      </c>
      <c r="B16" s="55">
        <v>208</v>
      </c>
      <c r="C16" s="119">
        <v>16.36</v>
      </c>
      <c r="D16" s="65">
        <f t="shared" ref="D16:D23" si="7">C16*100/$D$2</f>
        <v>327.2</v>
      </c>
      <c r="E16" s="65">
        <f t="shared" ref="E16:E17" si="8">C16*100/$E$2</f>
        <v>218.13333333333333</v>
      </c>
      <c r="F16" s="65"/>
      <c r="G16" s="66"/>
      <c r="H16" s="131" t="s">
        <v>43</v>
      </c>
      <c r="I16" s="122"/>
    </row>
    <row r="17" spans="1:9" x14ac:dyDescent="0.35">
      <c r="A17" t="str">
        <f t="shared" si="0"/>
        <v>20824,54</v>
      </c>
      <c r="B17" s="55">
        <v>208</v>
      </c>
      <c r="C17" s="119">
        <v>24.54</v>
      </c>
      <c r="D17" s="65">
        <f t="shared" si="7"/>
        <v>490.8</v>
      </c>
      <c r="E17" s="65">
        <f t="shared" si="8"/>
        <v>327.2</v>
      </c>
      <c r="F17" s="65">
        <f>C17*100/$F$2</f>
        <v>245.4</v>
      </c>
      <c r="G17" s="66">
        <f>C17*100/$G$2</f>
        <v>196.32</v>
      </c>
      <c r="H17" s="131" t="s">
        <v>44</v>
      </c>
      <c r="I17" s="123"/>
    </row>
    <row r="18" spans="1:9" x14ac:dyDescent="0.35">
      <c r="A18" t="str">
        <f t="shared" si="0"/>
        <v>208245,35</v>
      </c>
      <c r="B18" s="59">
        <v>208</v>
      </c>
      <c r="C18" s="120">
        <v>245.35</v>
      </c>
      <c r="D18" s="67"/>
      <c r="E18" s="67"/>
      <c r="F18" s="67">
        <f>C18</f>
        <v>245.35</v>
      </c>
      <c r="G18" s="68"/>
      <c r="H18" s="131" t="s">
        <v>45</v>
      </c>
      <c r="I18" s="122"/>
    </row>
    <row r="19" spans="1:9" x14ac:dyDescent="0.35">
      <c r="A19" t="str">
        <f t="shared" si="0"/>
        <v>40020</v>
      </c>
      <c r="B19" s="121">
        <v>400</v>
      </c>
      <c r="C19" s="52">
        <v>20</v>
      </c>
      <c r="D19" s="63">
        <f t="shared" si="7"/>
        <v>400</v>
      </c>
      <c r="E19" s="63">
        <f t="shared" ref="E19:E20" si="9">C19*100/$E$2</f>
        <v>266.66666666666669</v>
      </c>
      <c r="F19" s="65"/>
      <c r="G19" s="66"/>
      <c r="H19" s="131" t="s">
        <v>64</v>
      </c>
      <c r="I19" s="122"/>
    </row>
    <row r="20" spans="1:9" x14ac:dyDescent="0.35">
      <c r="A20" t="str">
        <f t="shared" si="0"/>
        <v>40030</v>
      </c>
      <c r="B20" s="75">
        <v>400</v>
      </c>
      <c r="C20" s="56">
        <v>30</v>
      </c>
      <c r="D20" s="65">
        <f t="shared" si="7"/>
        <v>600</v>
      </c>
      <c r="E20" s="65">
        <f t="shared" si="9"/>
        <v>400</v>
      </c>
      <c r="F20" s="65">
        <f>C20*100/$F$2</f>
        <v>300</v>
      </c>
      <c r="G20" s="66">
        <f>C20*100/$G$2</f>
        <v>240</v>
      </c>
      <c r="H20" s="131" t="s">
        <v>65</v>
      </c>
    </row>
    <row r="21" spans="1:9" x14ac:dyDescent="0.35">
      <c r="A21" t="str">
        <f t="shared" si="0"/>
        <v>400300</v>
      </c>
      <c r="B21" s="76">
        <v>400</v>
      </c>
      <c r="C21" s="60">
        <v>300</v>
      </c>
      <c r="D21" s="61"/>
      <c r="E21" s="61"/>
      <c r="F21" s="61">
        <v>300</v>
      </c>
      <c r="G21" s="62"/>
      <c r="H21" s="131" t="s">
        <v>66</v>
      </c>
    </row>
    <row r="22" spans="1:9" x14ac:dyDescent="0.35">
      <c r="A22" t="str">
        <f t="shared" si="0"/>
        <v>38018,05</v>
      </c>
      <c r="B22" s="75">
        <v>380</v>
      </c>
      <c r="C22" s="119">
        <v>18.05</v>
      </c>
      <c r="D22" s="63">
        <f t="shared" si="7"/>
        <v>361</v>
      </c>
      <c r="E22" s="63">
        <f t="shared" ref="E22:E23" si="10">C22*100/$E$2</f>
        <v>240.66666666666666</v>
      </c>
      <c r="F22" s="65"/>
      <c r="G22" s="66"/>
      <c r="H22" s="131" t="s">
        <v>67</v>
      </c>
    </row>
    <row r="23" spans="1:9" x14ac:dyDescent="0.35">
      <c r="A23" t="str">
        <f t="shared" si="0"/>
        <v>38027,075</v>
      </c>
      <c r="B23" s="75">
        <v>380</v>
      </c>
      <c r="C23" s="119">
        <v>27.075000000000003</v>
      </c>
      <c r="D23" s="65">
        <f t="shared" si="7"/>
        <v>541.50000000000011</v>
      </c>
      <c r="E23" s="65">
        <f t="shared" si="10"/>
        <v>361.00000000000006</v>
      </c>
      <c r="F23" s="65">
        <f>C23*100/$F$2</f>
        <v>270.75000000000006</v>
      </c>
      <c r="G23" s="66">
        <f>C23*100/$G$2</f>
        <v>216.60000000000002</v>
      </c>
      <c r="H23" s="131" t="s">
        <v>68</v>
      </c>
    </row>
    <row r="24" spans="1:9" x14ac:dyDescent="0.35">
      <c r="A24" t="str">
        <f t="shared" si="0"/>
        <v>380270,75</v>
      </c>
      <c r="B24" s="76">
        <v>380</v>
      </c>
      <c r="C24" s="120">
        <v>270.75</v>
      </c>
      <c r="D24" s="67"/>
      <c r="E24" s="67"/>
      <c r="F24" s="67">
        <f>C24</f>
        <v>270.75</v>
      </c>
      <c r="G24" s="68"/>
      <c r="H24" s="131" t="s">
        <v>69</v>
      </c>
    </row>
  </sheetData>
  <pageMargins left="0.7" right="0.7" top="0.75" bottom="0.75" header="0.3" footer="0.3"/>
  <pageSetup paperSize="9" orientation="portrait" r:id="rId1"/>
  <headerFooter>
    <oddFooter>&amp;C&amp;1#&amp;"Calibri"&amp;10&amp;K000000Classified as Business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24</vt:i4>
      </vt:variant>
    </vt:vector>
  </HeadingPairs>
  <TitlesOfParts>
    <vt:vector size="27" baseType="lpstr">
      <vt:lpstr>Aplicatii pentru sol</vt:lpstr>
      <vt:lpstr>Sheet2</vt:lpstr>
      <vt:lpstr>Sheet3</vt:lpstr>
      <vt:lpstr>_14_76_W</vt:lpstr>
      <vt:lpstr>_16_4_W</vt:lpstr>
      <vt:lpstr>_18_W</vt:lpstr>
      <vt:lpstr>_20_W</vt:lpstr>
      <vt:lpstr>_220_16.47_W</vt:lpstr>
      <vt:lpstr>_220_18.3_W</vt:lpstr>
      <vt:lpstr>_220_27.45_W</vt:lpstr>
      <vt:lpstr>_220_274.5_W</vt:lpstr>
      <vt:lpstr>_24_6_W</vt:lpstr>
      <vt:lpstr>_240_19.6_W</vt:lpstr>
      <vt:lpstr>_240_21.78_W</vt:lpstr>
      <vt:lpstr>_240_32.67_W</vt:lpstr>
      <vt:lpstr>_240_326.7_W</vt:lpstr>
      <vt:lpstr>_246_W</vt:lpstr>
      <vt:lpstr>_30_W</vt:lpstr>
      <vt:lpstr>_300_W</vt:lpstr>
      <vt:lpstr>_380_18.05_W</vt:lpstr>
      <vt:lpstr>_380_27.08_W</vt:lpstr>
      <vt:lpstr>_380_270.8_W</vt:lpstr>
      <vt:lpstr>_400_20_W</vt:lpstr>
      <vt:lpstr>_400_30_W</vt:lpstr>
      <vt:lpstr>_400_300_W</vt:lpstr>
      <vt:lpstr>Heating_elements</vt:lpstr>
      <vt:lpstr>Insulation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2020-04-29T11:49:49Z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6a82de-332f-43b8-a8a7-1928fd67507f_Enabled">
    <vt:lpwstr>true</vt:lpwstr>
  </property>
  <property fmtid="{D5CDD505-2E9C-101B-9397-08002B2CF9AE}" pid="3" name="MSIP_Label_8d6a82de-332f-43b8-a8a7-1928fd67507f_SetDate">
    <vt:lpwstr>2020-03-05T13:54:28Z</vt:lpwstr>
  </property>
  <property fmtid="{D5CDD505-2E9C-101B-9397-08002B2CF9AE}" pid="4" name="MSIP_Label_8d6a82de-332f-43b8-a8a7-1928fd67507f_Method">
    <vt:lpwstr>Standard</vt:lpwstr>
  </property>
  <property fmtid="{D5CDD505-2E9C-101B-9397-08002B2CF9AE}" pid="5" name="MSIP_Label_8d6a82de-332f-43b8-a8a7-1928fd67507f_Name">
    <vt:lpwstr>1. Business</vt:lpwstr>
  </property>
  <property fmtid="{D5CDD505-2E9C-101B-9397-08002B2CF9AE}" pid="6" name="MSIP_Label_8d6a82de-332f-43b8-a8a7-1928fd67507f_SiteId">
    <vt:lpwstr>097464b8-069c-453e-9254-c17ec707310d</vt:lpwstr>
  </property>
  <property fmtid="{D5CDD505-2E9C-101B-9397-08002B2CF9AE}" pid="7" name="MSIP_Label_8d6a82de-332f-43b8-a8a7-1928fd67507f_ActionId">
    <vt:lpwstr>aabe0948-14ca-48f3-a3ea-00004b1f29bc</vt:lpwstr>
  </property>
  <property fmtid="{D5CDD505-2E9C-101B-9397-08002B2CF9AE}" pid="8" name="MSIP_Label_8d6a82de-332f-43b8-a8a7-1928fd67507f_ContentBits">
    <vt:lpwstr>2</vt:lpwstr>
  </property>
  <property fmtid="{D5CDD505-2E9C-101B-9397-08002B2CF9AE}" pid="9" name="BExAnalyzer_OldName">
    <vt:lpwstr>Aplicatii pentru sol v1.3 (DEVI).xlsx</vt:lpwstr>
  </property>
</Properties>
</file>